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23"/>
  <workbookPr defaultThemeVersion="124226"/>
  <mc:AlternateContent xmlns:mc="http://schemas.openxmlformats.org/markup-compatibility/2006">
    <mc:Choice Requires="x15">
      <x15ac:absPath xmlns:x15ac="http://schemas.microsoft.com/office/spreadsheetml/2010/11/ac" url="https://umass-my.sharepoint.com/personal/jpepi_umass_edu/Documents/Documents/Energy2024/ClimatePlans/SMART Program/SMART3.0Regs-docs/"/>
    </mc:Choice>
  </mc:AlternateContent>
  <xr:revisionPtr revIDLastSave="0" documentId="8_{CFF449CB-EDDA-4ACA-8580-41C53EB9F7D2}" xr6:coauthVersionLast="47" xr6:coauthVersionMax="47" xr10:uidLastSave="{00000000-0000-0000-0000-000000000000}"/>
  <bookViews>
    <workbookView xWindow="-120" yWindow="-120" windowWidth="24240" windowHeight="13020" xr2:uid="{A663BDE1-BED3-4EF3-B8EE-8BACD274D491}"/>
  </bookViews>
  <sheets>
    <sheet name="Summary Results" sheetId="1" r:id="rId1"/>
  </sheets>
  <externalReferences>
    <externalReference r:id="rId2"/>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6" i="1" l="1"/>
  <c r="L46" i="1"/>
  <c r="K46" i="1"/>
  <c r="J46" i="1"/>
  <c r="I46" i="1"/>
  <c r="H46" i="1"/>
  <c r="G46" i="1"/>
  <c r="F46" i="1"/>
  <c r="D45" i="1"/>
  <c r="D42" i="1"/>
  <c r="D43" i="1" s="1"/>
  <c r="D40" i="1"/>
  <c r="D39" i="1"/>
  <c r="D35" i="1"/>
  <c r="D37" i="1" s="1"/>
  <c r="B35" i="1"/>
  <c r="B34" i="1"/>
  <c r="D32" i="1"/>
  <c r="D34" i="1" s="1"/>
  <c r="B32" i="1"/>
  <c r="D31" i="1"/>
  <c r="B31" i="1"/>
  <c r="D30" i="1"/>
  <c r="B30" i="1"/>
  <c r="D28" i="1"/>
  <c r="D25" i="1"/>
  <c r="D23" i="1"/>
  <c r="D22" i="1"/>
  <c r="B22" i="1"/>
  <c r="D21" i="1"/>
  <c r="D20" i="1"/>
  <c r="D19" i="1"/>
  <c r="C19" i="1"/>
  <c r="D18" i="1"/>
  <c r="C18" i="1"/>
  <c r="D17" i="1"/>
  <c r="D14" i="1"/>
  <c r="D11" i="1"/>
  <c r="D10" i="1"/>
  <c r="D9" i="1"/>
  <c r="D8" i="1"/>
  <c r="D7" i="1"/>
  <c r="D33" i="1" l="1"/>
  <c r="D3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Jason Gifford</author>
  </authors>
  <commentList>
    <comment ref="B5" authorId="0" shapeId="0" xr:uid="{6A164113-6438-4F00-9B95-C534A73DF6FA}">
      <text>
        <r>
          <rPr>
            <b/>
            <sz val="12"/>
            <color indexed="81"/>
            <rFont val="Tahoma"/>
            <family val="2"/>
          </rPr>
          <t>Note:</t>
        </r>
        <r>
          <rPr>
            <sz val="12"/>
            <color indexed="81"/>
            <rFont val="Tahoma"/>
            <family val="2"/>
          </rPr>
          <t xml:space="preserve">
One of the CREST model development objectives was to incorporate maximum functionality and flexibility, while maintaining a macro-free file.
As a result, the model calculates using a series of three data tables which converge onto the COE within several one-hundredths of a cent.
Because the three data tables rely on one another to calculate the COE, and the "Automatic" calculation setting only re-calculates the first data table under certain circumstances, it is sometimes necessary to press F9 more than once in order for the calculation to cascade through each of the three data tables.
If "#N/A" appears, F9 should be pressed until the calculated COE achieves it's final value.
</t>
        </r>
      </text>
    </comment>
    <comment ref="B14" authorId="0" shapeId="0" xr:uid="{5A55B487-AD17-41AA-90DD-B4A161D91252}">
      <text>
        <r>
          <rPr>
            <b/>
            <sz val="14"/>
            <color indexed="81"/>
            <rFont val="Tahoma"/>
            <family val="2"/>
          </rPr>
          <t xml:space="preserve">NOTE:
</t>
        </r>
        <r>
          <rPr>
            <sz val="14"/>
            <color indexed="81"/>
            <rFont val="Tahoma"/>
            <family val="2"/>
          </rPr>
          <t>The Nominal Levelized Cost of Energy (LCOE)
is the single, fixed rate with the same economic impact over the life of the project as the Year-One value escalated over time.  When a 0% escalator is assumed, the "Year-One COE" and "LCOE" are the same.
Both the Year One COE and the LCOE reflect the tariff rate necessary to achieve the project investor's required after tax rate of return, taking into account all applicable incentives and any market value of production assumed after the tariff expires and before the end of the project's useful life.</t>
        </r>
      </text>
    </comment>
  </commentList>
</comments>
</file>

<file path=xl/sharedStrings.xml><?xml version="1.0" encoding="utf-8"?>
<sst xmlns="http://schemas.openxmlformats.org/spreadsheetml/2006/main" count="160" uniqueCount="58">
  <si>
    <t>Summary Results</t>
  </si>
  <si>
    <t>Results of multiple scenarios may be compared here by using the "copy" and "paste special - values" feature to transfer values from column D to columns F through O</t>
  </si>
  <si>
    <t>Press F9 each time inputs are changed to ensure completion of the COE calculation.  
When "#N/A" appears,  press "F9" in the upper row on your keyboard to complete the calculation.  It may be necessary to press F9 more than once. See note for details.</t>
  </si>
  <si>
    <t>Paste Results of Multiple Model Runs Below</t>
  </si>
  <si>
    <t>Outputs Summary</t>
  </si>
  <si>
    <t>units</t>
  </si>
  <si>
    <t>Current Model Run</t>
  </si>
  <si>
    <t>SEA-LCOE10yr/7%</t>
  </si>
  <si>
    <t>SEA -Subst. 20Yr loan/6%</t>
  </si>
  <si>
    <t>No IRA -SEA -Subst. 20Yr loan/6%</t>
  </si>
  <si>
    <t>8.8kW/$3.19/kWh/15 yr loan@6%</t>
  </si>
  <si>
    <t>NO-IRA8.8kW/$3.19/kWh/15 yr loan@6%</t>
  </si>
  <si>
    <t>$4.04/kWh/16.64IRR/</t>
  </si>
  <si>
    <t>$4.04/kWh/16.64IRR&amp;As Generated</t>
  </si>
  <si>
    <t>NO-IRA$4.04/kWh/16.64IRR&amp;As Generated</t>
  </si>
  <si>
    <t>BWR Aver. 10 -8.8.kW projects</t>
  </si>
  <si>
    <t>Net Year-One Cost of Energy (COE)</t>
  </si>
  <si>
    <t>¢/kWh</t>
  </si>
  <si>
    <t>Annual Escalation of Year-One COE</t>
  </si>
  <si>
    <t>%</t>
  </si>
  <si>
    <t>Percentage of Tariff Escalated</t>
  </si>
  <si>
    <r>
      <t xml:space="preserve">Does modeled project meet </t>
    </r>
    <r>
      <rPr>
        <b/>
        <i/>
        <sz val="11"/>
        <color theme="1"/>
        <rFont val="Arial"/>
        <family val="2"/>
      </rPr>
      <t>minimum</t>
    </r>
    <r>
      <rPr>
        <b/>
        <sz val="11"/>
        <color theme="1"/>
        <rFont val="Arial"/>
        <family val="2"/>
      </rPr>
      <t xml:space="preserve"> DSCR requirements?</t>
    </r>
  </si>
  <si>
    <t>Yes</t>
  </si>
  <si>
    <r>
      <t xml:space="preserve">Does modeled project meet </t>
    </r>
    <r>
      <rPr>
        <b/>
        <i/>
        <sz val="11"/>
        <color theme="1"/>
        <rFont val="Arial"/>
        <family val="2"/>
      </rPr>
      <t>average</t>
    </r>
    <r>
      <rPr>
        <b/>
        <sz val="11"/>
        <color theme="1"/>
        <rFont val="Arial"/>
        <family val="2"/>
      </rPr>
      <t xml:space="preserve"> DSCR requirements?</t>
    </r>
  </si>
  <si>
    <t>Did you confirm that all minimum required inputs have green check cells?</t>
  </si>
  <si>
    <t>Net Nominal Levelized Cost of Energy</t>
  </si>
  <si>
    <t>Inputs Summary</t>
  </si>
  <si>
    <t>Selected Technology</t>
  </si>
  <si>
    <t>Photovoltaic</t>
  </si>
  <si>
    <t>Generator Nameplate Capacity</t>
  </si>
  <si>
    <t>Net Capacity Factor, Yr 1</t>
  </si>
  <si>
    <t>Production, Yr 1</t>
  </si>
  <si>
    <t>kWh</t>
  </si>
  <si>
    <t>Project Useful Life</t>
  </si>
  <si>
    <t>Years</t>
  </si>
  <si>
    <t>% of Year 1 Tariff Rate Escalated</t>
  </si>
  <si>
    <t>Net Installed Cost (Total Installed Cost less Grants)</t>
  </si>
  <si>
    <t>$</t>
  </si>
  <si>
    <t>$/Watt</t>
  </si>
  <si>
    <t>Operating Expenses, Aggregated, Yr 1</t>
  </si>
  <si>
    <r>
      <rPr>
        <sz val="11"/>
        <color theme="1"/>
        <rFont val="Calibri"/>
        <family val="2"/>
      </rPr>
      <t>¢</t>
    </r>
    <r>
      <rPr>
        <i/>
        <sz val="11"/>
        <color theme="1"/>
        <rFont val="Arial"/>
        <family val="2"/>
      </rPr>
      <t>/kWh</t>
    </r>
  </si>
  <si>
    <t>Debt Term</t>
  </si>
  <si>
    <t>Federal Tax Benefts Used "as generated" or "carried forward"?</t>
  </si>
  <si>
    <t>As Generated</t>
  </si>
  <si>
    <t>Carried Forward</t>
  </si>
  <si>
    <t>State Tax Benefts Used "as generated" or "carried forward"?</t>
  </si>
  <si>
    <t>Type of Federal Incentive Assumed</t>
  </si>
  <si>
    <t>Cost-Based</t>
  </si>
  <si>
    <t>Tax Credit-  or Cash- Based?</t>
  </si>
  <si>
    <t>Cash Grant</t>
  </si>
  <si>
    <t>Other Grants or Rebates</t>
  </si>
  <si>
    <t>No</t>
  </si>
  <si>
    <t>Total of Grants or Rebates</t>
  </si>
  <si>
    <t>NA</t>
  </si>
  <si>
    <t>Bonus Depreciation assumed?</t>
  </si>
  <si>
    <t>Assumed Cash Equity for Owner</t>
  </si>
  <si>
    <t>Note:CREST would  not permit 57.5% project loan at 6% interest and 15 year loan term</t>
  </si>
  <si>
    <t>$.05/kWh lower LCOE with Tax Credit "as Generated"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</si>
</sst>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164" formatCode="0.0%"/>
    <numFmt numFmtId="165" formatCode="0\ &quot;kW&quot;"/>
    <numFmt numFmtId="166" formatCode="&quot;$&quot;#,##0"/>
    <numFmt numFmtId="167" formatCode="&quot;$&quot;#,##0.00"/>
  </numFmts>
  <fonts count="26">
    <font>
      <sz val="11"/>
      <color theme="1"/>
      <name val="Calibri"/>
      <family val="2"/>
      <scheme val="minor"/>
    </font>
    <font>
      <sz val="11"/>
      <color theme="1"/>
      <name val="Calibri"/>
      <family val="2"/>
      <scheme val="minor"/>
    </font>
    <font>
      <sz val="11"/>
      <color theme="1"/>
      <name val="Arial"/>
      <family val="2"/>
    </font>
    <font>
      <b/>
      <sz val="14"/>
      <color theme="1"/>
      <name val="Arial"/>
      <family val="2"/>
    </font>
    <font>
      <b/>
      <i/>
      <sz val="11"/>
      <name val="Arial"/>
      <family val="2"/>
    </font>
    <font>
      <b/>
      <i/>
      <sz val="11"/>
      <color rgb="FFC00000"/>
      <name val="Arial"/>
      <family val="2"/>
    </font>
    <font>
      <b/>
      <sz val="11"/>
      <color theme="1"/>
      <name val="Arial"/>
      <family val="2"/>
    </font>
    <font>
      <i/>
      <sz val="11"/>
      <color theme="1"/>
      <name val="Arial"/>
      <family val="2"/>
    </font>
    <font>
      <b/>
      <i/>
      <sz val="11"/>
      <color theme="1"/>
      <name val="Arial"/>
      <family val="2"/>
    </font>
    <font>
      <i/>
      <sz val="14"/>
      <color theme="1"/>
      <name val="Arial"/>
      <family val="2"/>
    </font>
    <font>
      <sz val="14"/>
      <color theme="1"/>
      <name val="Arial"/>
      <family val="2"/>
    </font>
    <font>
      <b/>
      <sz val="11"/>
      <color rgb="FFFFFF00"/>
      <name val="Arial"/>
      <family val="2"/>
    </font>
    <font>
      <b/>
      <sz val="11"/>
      <name val="Arial"/>
      <family val="2"/>
    </font>
    <font>
      <b/>
      <i/>
      <sz val="11"/>
      <color rgb="FF00B050"/>
      <name val="Arial"/>
      <family val="2"/>
    </font>
    <font>
      <b/>
      <sz val="12"/>
      <color theme="1"/>
      <name val="Arial"/>
      <family val="2"/>
    </font>
    <font>
      <b/>
      <i/>
      <sz val="11"/>
      <color theme="5" tint="-0.249977111117893"/>
      <name val="Arial"/>
      <family val="2"/>
    </font>
    <font>
      <b/>
      <i/>
      <sz val="11"/>
      <color rgb="FF0070C0"/>
      <name val="Arial"/>
      <family val="2"/>
    </font>
    <font>
      <sz val="11"/>
      <color rgb="FFFF0000"/>
      <name val="Arial"/>
      <family val="2"/>
    </font>
    <font>
      <sz val="11"/>
      <color theme="1"/>
      <name val="Calibri"/>
      <family val="2"/>
    </font>
    <font>
      <b/>
      <sz val="11"/>
      <color theme="3"/>
      <name val="Arial"/>
      <family val="2"/>
    </font>
    <font>
      <b/>
      <sz val="11"/>
      <color rgb="FFFF0000"/>
      <name val="Arial"/>
      <family val="2"/>
    </font>
    <font>
      <b/>
      <sz val="11"/>
      <color theme="4"/>
      <name val="Arial"/>
      <family val="2"/>
    </font>
    <font>
      <b/>
      <sz val="12"/>
      <color indexed="81"/>
      <name val="Tahoma"/>
      <family val="2"/>
    </font>
    <font>
      <sz val="12"/>
      <color indexed="81"/>
      <name val="Tahoma"/>
      <family val="2"/>
    </font>
    <font>
      <b/>
      <sz val="14"/>
      <color indexed="81"/>
      <name val="Tahoma"/>
      <family val="2"/>
    </font>
    <font>
      <sz val="14"/>
      <color indexed="81"/>
      <name val="Tahoma"/>
      <family val="2"/>
    </font>
  </fonts>
  <fills count="10">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FFC0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90">
    <xf numFmtId="0" fontId="0" fillId="0" borderId="0" xfId="0"/>
    <xf numFmtId="0" fontId="2" fillId="0" borderId="0" xfId="0" applyFont="1"/>
    <xf numFmtId="0" fontId="3" fillId="2" borderId="1" xfId="0" applyFont="1" applyFill="1" applyBorder="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5" fillId="0" borderId="0" xfId="0" applyFont="1" applyAlignment="1">
      <alignment horizontal="center" vertical="center" wrapText="1"/>
    </xf>
    <xf numFmtId="0" fontId="6" fillId="4" borderId="4" xfId="0" applyFont="1" applyFill="1" applyBorder="1"/>
    <xf numFmtId="0" fontId="7" fillId="4" borderId="5" xfId="0" applyFont="1" applyFill="1" applyBorder="1" applyAlignment="1">
      <alignment horizontal="center"/>
    </xf>
    <xf numFmtId="0" fontId="8" fillId="5" borderId="7" xfId="0" applyFont="1" applyFill="1" applyBorder="1" applyAlignment="1">
      <alignment horizontal="center"/>
    </xf>
    <xf numFmtId="0" fontId="3" fillId="0" borderId="8" xfId="0" applyFont="1" applyBorder="1" applyAlignment="1">
      <alignment horizontal="center" vertical="center"/>
    </xf>
    <xf numFmtId="0" fontId="9" fillId="0" borderId="0" xfId="0" applyFont="1" applyAlignment="1">
      <alignment horizontal="center" vertical="center"/>
    </xf>
    <xf numFmtId="2" fontId="3" fillId="0" borderId="8" xfId="0" applyNumberFormat="1" applyFont="1" applyBorder="1" applyAlignment="1">
      <alignment horizontal="center" vertical="center"/>
    </xf>
    <xf numFmtId="0" fontId="10" fillId="0" borderId="8" xfId="0" applyFont="1" applyBorder="1" applyAlignment="1">
      <alignment horizontal="center" vertical="center"/>
    </xf>
    <xf numFmtId="2" fontId="3" fillId="6" borderId="8" xfId="0" applyNumberFormat="1" applyFont="1" applyFill="1" applyBorder="1" applyAlignment="1">
      <alignment horizontal="center" vertical="center"/>
    </xf>
    <xf numFmtId="0" fontId="10" fillId="0" borderId="0" xfId="0" applyFont="1" applyAlignment="1">
      <alignment horizontal="center" vertical="center"/>
    </xf>
    <xf numFmtId="0" fontId="6" fillId="0" borderId="8" xfId="0" applyFont="1" applyBorder="1"/>
    <xf numFmtId="0" fontId="7" fillId="0" borderId="0" xfId="0" applyFont="1" applyAlignment="1">
      <alignment horizontal="center"/>
    </xf>
    <xf numFmtId="164" fontId="6" fillId="0" borderId="8" xfId="1" applyNumberFormat="1" applyFont="1" applyFill="1" applyBorder="1" applyAlignment="1">
      <alignment horizontal="center"/>
    </xf>
    <xf numFmtId="0" fontId="2" fillId="0" borderId="8" xfId="0" applyFont="1" applyBorder="1"/>
    <xf numFmtId="0" fontId="6" fillId="0" borderId="9" xfId="0" applyFont="1" applyBorder="1"/>
    <xf numFmtId="0" fontId="7" fillId="0" borderId="10" xfId="0" applyFont="1" applyBorder="1" applyAlignment="1">
      <alignment horizontal="center"/>
    </xf>
    <xf numFmtId="0" fontId="6" fillId="6" borderId="1" xfId="0" applyFont="1" applyFill="1" applyBorder="1" applyAlignment="1">
      <alignment wrapText="1"/>
    </xf>
    <xf numFmtId="0" fontId="7" fillId="6" borderId="3" xfId="0" applyFont="1" applyFill="1" applyBorder="1" applyAlignment="1">
      <alignment horizontal="center"/>
    </xf>
    <xf numFmtId="164" fontId="11" fillId="7" borderId="11" xfId="1" applyNumberFormat="1" applyFont="1" applyFill="1" applyBorder="1" applyAlignment="1">
      <alignment horizontal="center" vertical="center" wrapText="1"/>
    </xf>
    <xf numFmtId="164" fontId="12" fillId="0" borderId="11" xfId="1" applyNumberFormat="1" applyFont="1" applyFill="1" applyBorder="1" applyAlignment="1">
      <alignment horizontal="center" vertical="center" wrapText="1"/>
    </xf>
    <xf numFmtId="164" fontId="11" fillId="8" borderId="11" xfId="1" applyNumberFormat="1" applyFont="1" applyFill="1" applyBorder="1" applyAlignment="1">
      <alignment horizontal="center" vertical="center" wrapText="1"/>
    </xf>
    <xf numFmtId="0" fontId="6" fillId="6" borderId="8" xfId="0" applyFont="1" applyFill="1" applyBorder="1" applyAlignment="1">
      <alignment wrapText="1"/>
    </xf>
    <xf numFmtId="0" fontId="7" fillId="6" borderId="0" xfId="0" applyFont="1" applyFill="1" applyAlignment="1">
      <alignment horizontal="center"/>
    </xf>
    <xf numFmtId="0" fontId="13" fillId="0" borderId="1" xfId="0" applyFont="1" applyBorder="1"/>
    <xf numFmtId="0" fontId="7" fillId="0" borderId="2" xfId="0" applyFont="1" applyBorder="1" applyAlignment="1">
      <alignment horizontal="center"/>
    </xf>
    <xf numFmtId="164" fontId="8" fillId="0" borderId="3" xfId="1" applyNumberFormat="1" applyFont="1" applyFill="1" applyBorder="1" applyAlignment="1">
      <alignment horizontal="center"/>
    </xf>
    <xf numFmtId="0" fontId="6" fillId="0" borderId="0" xfId="0" applyFont="1"/>
    <xf numFmtId="164" fontId="6" fillId="0" borderId="0" xfId="1" applyNumberFormat="1" applyFont="1" applyFill="1" applyBorder="1" applyAlignment="1">
      <alignment horizontal="center"/>
    </xf>
    <xf numFmtId="0" fontId="3" fillId="0" borderId="1" xfId="0" applyFont="1" applyBorder="1" applyAlignment="1">
      <alignment horizontal="center" vertical="center"/>
    </xf>
    <xf numFmtId="0" fontId="9" fillId="0" borderId="3" xfId="0" applyFont="1" applyBorder="1" applyAlignment="1">
      <alignment horizontal="center" vertical="center"/>
    </xf>
    <xf numFmtId="2" fontId="3" fillId="0" borderId="12" xfId="0" applyNumberFormat="1" applyFont="1" applyBorder="1" applyAlignment="1">
      <alignment horizontal="center" vertical="center"/>
    </xf>
    <xf numFmtId="2" fontId="3" fillId="6" borderId="12" xfId="0" applyNumberFormat="1" applyFont="1" applyFill="1" applyBorder="1" applyAlignment="1">
      <alignment horizontal="center" vertical="center"/>
    </xf>
    <xf numFmtId="0" fontId="2" fillId="0" borderId="0" xfId="0" applyFont="1" applyAlignment="1">
      <alignment wrapText="1"/>
    </xf>
    <xf numFmtId="0" fontId="7" fillId="0" borderId="0" xfId="0" applyFont="1" applyAlignment="1">
      <alignment horizontal="center" wrapText="1"/>
    </xf>
    <xf numFmtId="0" fontId="14" fillId="4" borderId="1" xfId="0" applyFont="1" applyFill="1" applyBorder="1"/>
    <xf numFmtId="0" fontId="7" fillId="4" borderId="3" xfId="0" applyFont="1" applyFill="1" applyBorder="1" applyAlignment="1">
      <alignment horizontal="center"/>
    </xf>
    <xf numFmtId="0" fontId="6" fillId="0" borderId="10" xfId="0" applyFont="1" applyBorder="1" applyAlignment="1">
      <alignment horizontal="center"/>
    </xf>
    <xf numFmtId="0" fontId="2" fillId="0" borderId="11" xfId="0" applyFont="1" applyBorder="1" applyAlignment="1">
      <alignment horizontal="center"/>
    </xf>
    <xf numFmtId="0" fontId="2" fillId="6" borderId="11" xfId="0" applyFont="1" applyFill="1" applyBorder="1" applyAlignment="1">
      <alignment horizontal="center"/>
    </xf>
    <xf numFmtId="3" fontId="7" fillId="0" borderId="13" xfId="0" applyNumberFormat="1" applyFont="1" applyBorder="1" applyAlignment="1">
      <alignment horizontal="center"/>
    </xf>
    <xf numFmtId="165" fontId="2" fillId="0" borderId="0" xfId="0" applyNumberFormat="1" applyFont="1" applyAlignment="1">
      <alignment horizontal="center"/>
    </xf>
    <xf numFmtId="3" fontId="15" fillId="6" borderId="13" xfId="0" applyNumberFormat="1" applyFont="1" applyFill="1" applyBorder="1" applyAlignment="1">
      <alignment horizontal="center"/>
    </xf>
    <xf numFmtId="3" fontId="16" fillId="6" borderId="13" xfId="0" applyNumberFormat="1" applyFont="1" applyFill="1" applyBorder="1" applyAlignment="1">
      <alignment horizontal="center"/>
    </xf>
    <xf numFmtId="164" fontId="2" fillId="0" borderId="13" xfId="1" applyNumberFormat="1" applyFont="1" applyBorder="1" applyAlignment="1">
      <alignment horizontal="center"/>
    </xf>
    <xf numFmtId="164" fontId="2" fillId="0" borderId="0" xfId="1" applyNumberFormat="1" applyFont="1" applyFill="1" applyBorder="1" applyAlignment="1">
      <alignment horizontal="center"/>
    </xf>
    <xf numFmtId="164" fontId="2" fillId="6" borderId="13" xfId="1" applyNumberFormat="1" applyFont="1" applyFill="1" applyBorder="1" applyAlignment="1">
      <alignment horizontal="center"/>
    </xf>
    <xf numFmtId="0" fontId="2" fillId="0" borderId="13" xfId="0" applyFont="1" applyBorder="1" applyAlignment="1">
      <alignment horizontal="center"/>
    </xf>
    <xf numFmtId="9" fontId="2" fillId="0" borderId="13" xfId="1" applyFont="1" applyBorder="1" applyAlignment="1">
      <alignment horizontal="center"/>
    </xf>
    <xf numFmtId="166" fontId="2" fillId="0" borderId="13" xfId="0" applyNumberFormat="1" applyFont="1" applyBorder="1" applyAlignment="1">
      <alignment horizontal="center"/>
    </xf>
    <xf numFmtId="166" fontId="2" fillId="0" borderId="0" xfId="0" applyNumberFormat="1" applyFont="1" applyAlignment="1">
      <alignment horizontal="center"/>
    </xf>
    <xf numFmtId="166" fontId="2" fillId="6" borderId="13" xfId="0" applyNumberFormat="1" applyFont="1" applyFill="1" applyBorder="1" applyAlignment="1">
      <alignment horizontal="center"/>
    </xf>
    <xf numFmtId="167" fontId="2" fillId="0" borderId="13" xfId="0" applyNumberFormat="1" applyFont="1" applyBorder="1" applyAlignment="1">
      <alignment horizontal="center"/>
    </xf>
    <xf numFmtId="167" fontId="2" fillId="0" borderId="0" xfId="0" applyNumberFormat="1" applyFont="1" applyAlignment="1">
      <alignment horizontal="center"/>
    </xf>
    <xf numFmtId="167" fontId="17" fillId="0" borderId="13" xfId="0" applyNumberFormat="1" applyFont="1" applyBorder="1" applyAlignment="1">
      <alignment horizontal="center"/>
    </xf>
    <xf numFmtId="0" fontId="7" fillId="0" borderId="0" xfId="0" applyFont="1" applyAlignment="1">
      <alignment horizontal="right"/>
    </xf>
    <xf numFmtId="40" fontId="2" fillId="0" borderId="13" xfId="0" applyNumberFormat="1" applyFont="1" applyBorder="1" applyAlignment="1">
      <alignment horizontal="center"/>
    </xf>
    <xf numFmtId="9" fontId="2" fillId="0" borderId="13" xfId="0" applyNumberFormat="1" applyFont="1" applyBorder="1" applyAlignment="1">
      <alignment horizontal="center"/>
    </xf>
    <xf numFmtId="9" fontId="2" fillId="0" borderId="0" xfId="0" applyNumberFormat="1" applyFont="1" applyAlignment="1">
      <alignment horizontal="center"/>
    </xf>
    <xf numFmtId="9" fontId="2" fillId="6" borderId="13" xfId="0" applyNumberFormat="1" applyFont="1" applyFill="1" applyBorder="1" applyAlignment="1">
      <alignment horizontal="center"/>
    </xf>
    <xf numFmtId="9" fontId="19" fillId="6" borderId="13" xfId="0" applyNumberFormat="1" applyFont="1" applyFill="1" applyBorder="1" applyAlignment="1">
      <alignment horizontal="center"/>
    </xf>
    <xf numFmtId="10" fontId="2" fillId="0" borderId="13" xfId="0" applyNumberFormat="1" applyFont="1" applyBorder="1" applyAlignment="1">
      <alignment horizontal="center"/>
    </xf>
    <xf numFmtId="10" fontId="2" fillId="9" borderId="13" xfId="0" applyNumberFormat="1" applyFont="1" applyFill="1" applyBorder="1" applyAlignment="1">
      <alignment horizontal="center"/>
    </xf>
    <xf numFmtId="0" fontId="20" fillId="0" borderId="8" xfId="0" applyFont="1" applyBorder="1"/>
    <xf numFmtId="6" fontId="2" fillId="0" borderId="13" xfId="0" applyNumberFormat="1" applyFont="1" applyBorder="1" applyAlignment="1">
      <alignment horizontal="center"/>
    </xf>
    <xf numFmtId="0" fontId="6" fillId="0" borderId="10" xfId="0" applyFont="1" applyBorder="1"/>
    <xf numFmtId="0" fontId="2" fillId="0" borderId="10" xfId="0" applyFont="1" applyBorder="1"/>
    <xf numFmtId="9" fontId="2" fillId="0" borderId="14" xfId="0" applyNumberFormat="1" applyFont="1" applyBorder="1" applyAlignment="1">
      <alignment horizontal="center"/>
    </xf>
    <xf numFmtId="166" fontId="6" fillId="0" borderId="0" xfId="0" applyNumberFormat="1" applyFont="1"/>
    <xf numFmtId="0" fontId="6" fillId="0" borderId="9" xfId="0" applyFont="1" applyBorder="1" applyAlignment="1">
      <alignment vertical="center"/>
    </xf>
    <xf numFmtId="0" fontId="2" fillId="0" borderId="15" xfId="0" applyFont="1" applyBorder="1"/>
    <xf numFmtId="0" fontId="2" fillId="0" borderId="14" xfId="0" applyFont="1" applyBorder="1"/>
    <xf numFmtId="0" fontId="3" fillId="0" borderId="0" xfId="0" applyFont="1" applyAlignment="1">
      <alignment vertical="center"/>
    </xf>
    <xf numFmtId="9" fontId="3" fillId="0" borderId="0" xfId="0" applyNumberFormat="1" applyFont="1" applyAlignment="1">
      <alignment vertical="center"/>
    </xf>
    <xf numFmtId="0" fontId="2" fillId="0" borderId="0" xfId="0" applyFont="1" applyAlignment="1">
      <alignment horizontal="center"/>
    </xf>
    <xf numFmtId="2" fontId="2" fillId="0" borderId="0" xfId="0" applyNumberFormat="1" applyFont="1"/>
    <xf numFmtId="9" fontId="21" fillId="0" borderId="0" xfId="0" applyNumberFormat="1" applyFont="1" applyAlignment="1">
      <alignment horizontal="center"/>
    </xf>
    <xf numFmtId="0" fontId="21"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xf>
  </cellXfs>
  <cellStyles count="2">
    <cellStyle name="Normal" xfId="0" builtinId="0"/>
    <cellStyle name="Percent" xfId="1" builtinId="5"/>
  </cellStyles>
  <dxfs count="5">
    <dxf>
      <font>
        <color auto="1"/>
      </font>
      <fill>
        <patternFill>
          <bgColor rgb="FF00B050"/>
        </patternFill>
      </fill>
    </dxf>
    <dxf>
      <font>
        <color auto="1"/>
      </font>
      <fill>
        <patternFill>
          <bgColor rgb="FF00B050"/>
        </patternFill>
      </fill>
    </dxf>
    <dxf>
      <font>
        <color auto="1"/>
      </font>
      <fill>
        <patternFill>
          <bgColor rgb="FF00B050"/>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giann\Documents\Downloads\nrel-crest-solar%20(jp-SEA-LCOEassumptions.xlsx" TargetMode="External"/><Relationship Id="rId1" Type="http://schemas.openxmlformats.org/officeDocument/2006/relationships/externalLinkPath" Target="file:///C:\Users\giann\Documents\Downloads\nrel-crest-solar%20(jp-SEA-LCOEassump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Inputs"/>
      <sheetName val="Sheet1"/>
      <sheetName val="Summary Results"/>
      <sheetName val="Sheet3"/>
      <sheetName val="Sheet2"/>
      <sheetName val="Annual Cash Flows &amp; Returns"/>
      <sheetName val="Cash Flow"/>
      <sheetName val="Complex Inputs"/>
    </sheetNames>
    <sheetDataSet>
      <sheetData sheetId="0"/>
      <sheetData sheetId="1">
        <row r="5">
          <cell r="G5" t="str">
            <v>Photovoltaic</v>
          </cell>
        </row>
        <row r="8">
          <cell r="F8" t="str">
            <v>kW dc</v>
          </cell>
          <cell r="G8">
            <v>8.8000000000000007</v>
          </cell>
          <cell r="O8" t="str">
            <v>Payment Duration for Cost-Based Tariff</v>
          </cell>
          <cell r="Q8">
            <v>20</v>
          </cell>
        </row>
        <row r="9">
          <cell r="Q9">
            <v>0</v>
          </cell>
        </row>
        <row r="10">
          <cell r="Q10">
            <v>0</v>
          </cell>
        </row>
        <row r="12">
          <cell r="G12">
            <v>0.13300000000000001</v>
          </cell>
        </row>
        <row r="13">
          <cell r="G13">
            <v>10252.704000000002</v>
          </cell>
        </row>
        <row r="15">
          <cell r="G15">
            <v>25</v>
          </cell>
        </row>
        <row r="19">
          <cell r="Q19" t="str">
            <v>Cost-Based</v>
          </cell>
        </row>
        <row r="20">
          <cell r="Q20" t="str">
            <v>Cash Grant</v>
          </cell>
        </row>
        <row r="24">
          <cell r="Q24" t="str">
            <v>Tax Credit</v>
          </cell>
        </row>
        <row r="26">
          <cell r="G26">
            <v>33088</v>
          </cell>
        </row>
        <row r="29">
          <cell r="Q29">
            <v>0</v>
          </cell>
        </row>
        <row r="45">
          <cell r="Q45">
            <v>0</v>
          </cell>
        </row>
        <row r="51">
          <cell r="E51" t="str">
            <v>% Debt (% of hard costs) (mortgage-style amort.)</v>
          </cell>
          <cell r="G51">
            <v>0.5</v>
          </cell>
        </row>
        <row r="52">
          <cell r="G52">
            <v>15</v>
          </cell>
        </row>
        <row r="53">
          <cell r="E53" t="str">
            <v>Interest Rate on Term Debt</v>
          </cell>
          <cell r="G53">
            <v>0.06</v>
          </cell>
        </row>
        <row r="57">
          <cell r="G57" t="str">
            <v>Pass</v>
          </cell>
        </row>
        <row r="60">
          <cell r="G60" t="str">
            <v>Pass</v>
          </cell>
        </row>
        <row r="61">
          <cell r="E61" t="str">
            <v>% Equity (% hard costs) (soft costs also equity funded)</v>
          </cell>
          <cell r="G61">
            <v>0.5</v>
          </cell>
        </row>
        <row r="62">
          <cell r="E62" t="str">
            <v>Target After-Tax Equity IRR</v>
          </cell>
          <cell r="G62">
            <v>0.16</v>
          </cell>
        </row>
        <row r="69">
          <cell r="G69">
            <v>0</v>
          </cell>
        </row>
        <row r="70">
          <cell r="P70" t="str">
            <v>No</v>
          </cell>
        </row>
        <row r="73">
          <cell r="E73" t="str">
            <v>Is owner a taxable entity?</v>
          </cell>
          <cell r="G73" t="str">
            <v>Yes</v>
          </cell>
        </row>
        <row r="75">
          <cell r="G75" t="str">
            <v>As Generated</v>
          </cell>
        </row>
        <row r="77">
          <cell r="G77" t="str">
            <v>As Generated</v>
          </cell>
        </row>
      </sheetData>
      <sheetData sheetId="2"/>
      <sheetData sheetId="3"/>
      <sheetData sheetId="4"/>
      <sheetData sheetId="5"/>
      <sheetData sheetId="6"/>
      <sheetData sheetId="7">
        <row r="14">
          <cell r="G14">
            <v>32.25</v>
          </cell>
          <cell r="H14">
            <v>32.25</v>
          </cell>
          <cell r="I14">
            <v>32.25</v>
          </cell>
          <cell r="J14">
            <v>32.25</v>
          </cell>
          <cell r="K14">
            <v>32.25</v>
          </cell>
          <cell r="L14">
            <v>32.25</v>
          </cell>
          <cell r="M14">
            <v>32.25</v>
          </cell>
          <cell r="N14">
            <v>32.25</v>
          </cell>
          <cell r="O14">
            <v>32.25</v>
          </cell>
          <cell r="P14">
            <v>32.25</v>
          </cell>
          <cell r="Q14">
            <v>32.25</v>
          </cell>
          <cell r="R14">
            <v>32.25</v>
          </cell>
          <cell r="S14">
            <v>32.25</v>
          </cell>
          <cell r="T14">
            <v>32.25</v>
          </cell>
          <cell r="U14">
            <v>32.25</v>
          </cell>
          <cell r="V14">
            <v>32.25</v>
          </cell>
          <cell r="W14">
            <v>32.25</v>
          </cell>
          <cell r="X14">
            <v>32.25</v>
          </cell>
          <cell r="Y14">
            <v>32.25</v>
          </cell>
          <cell r="Z14">
            <v>32.25</v>
          </cell>
          <cell r="AA14">
            <v>0</v>
          </cell>
          <cell r="AB14">
            <v>0</v>
          </cell>
          <cell r="AC14">
            <v>0</v>
          </cell>
          <cell r="AD14">
            <v>0</v>
          </cell>
          <cell r="AE14">
            <v>0</v>
          </cell>
          <cell r="AF14">
            <v>0</v>
          </cell>
          <cell r="AG14">
            <v>0</v>
          </cell>
          <cell r="AH14">
            <v>0</v>
          </cell>
          <cell r="AI14">
            <v>0</v>
          </cell>
          <cell r="AJ14">
            <v>0</v>
          </cell>
        </row>
        <row r="37">
          <cell r="G37">
            <v>-4.634874858378824</v>
          </cell>
        </row>
        <row r="72">
          <cell r="G72">
            <v>32.25</v>
          </cell>
        </row>
      </sheetData>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B0BAF-9788-4623-B54D-51356609B8DF}">
  <dimension ref="B1:O60"/>
  <sheetViews>
    <sheetView showGridLines="0" tabSelected="1" topLeftCell="J1" zoomScale="91" zoomScaleNormal="91" workbookViewId="0">
      <pane ySplit="1" topLeftCell="A2" activePane="bottomLeft" state="frozen"/>
      <selection pane="bottomLeft" activeCell="M27" sqref="M27"/>
    </sheetView>
  </sheetViews>
  <sheetFormatPr defaultColWidth="8.85546875" defaultRowHeight="14.25"/>
  <cols>
    <col min="1" max="1" width="2.42578125" style="1" customWidth="1"/>
    <col min="2" max="2" width="57.42578125" style="1" customWidth="1"/>
    <col min="3" max="3" width="8.42578125" style="1" bestFit="1" customWidth="1"/>
    <col min="4" max="4" width="22.7109375" style="1" bestFit="1" customWidth="1"/>
    <col min="5" max="5" width="3.85546875" style="1" customWidth="1"/>
    <col min="6" max="6" width="31.5703125" style="1" customWidth="1"/>
    <col min="7" max="7" width="26.28515625" style="1" bestFit="1" customWidth="1"/>
    <col min="8" max="8" width="41.140625" style="1" customWidth="1"/>
    <col min="9" max="9" width="48.140625" style="1" customWidth="1"/>
    <col min="10" max="10" width="45.7109375" style="1" customWidth="1"/>
    <col min="11" max="11" width="32.28515625" style="1" customWidth="1"/>
    <col min="12" max="12" width="40.28515625" style="1" customWidth="1"/>
    <col min="13" max="13" width="45.85546875" style="1" customWidth="1"/>
    <col min="14" max="14" width="37.140625" style="1" customWidth="1"/>
    <col min="15" max="15" width="43.5703125" style="1" customWidth="1"/>
    <col min="16" max="242" width="8.85546875" style="1"/>
    <col min="243" max="243" width="21.42578125" style="1" customWidth="1"/>
    <col min="244" max="244" width="16.42578125" style="1" customWidth="1"/>
    <col min="245" max="245" width="18" style="1" customWidth="1"/>
    <col min="246" max="246" width="23.7109375" style="1" customWidth="1"/>
    <col min="247" max="247" width="26" style="1" customWidth="1"/>
    <col min="248" max="248" width="21.42578125" style="1" customWidth="1"/>
    <col min="249" max="249" width="20.85546875" style="1" customWidth="1"/>
    <col min="250" max="250" width="0" style="1" hidden="1" customWidth="1"/>
    <col min="251" max="498" width="8.85546875" style="1"/>
    <col min="499" max="499" width="21.42578125" style="1" customWidth="1"/>
    <col min="500" max="500" width="16.42578125" style="1" customWidth="1"/>
    <col min="501" max="501" width="18" style="1" customWidth="1"/>
    <col min="502" max="502" width="23.7109375" style="1" customWidth="1"/>
    <col min="503" max="503" width="26" style="1" customWidth="1"/>
    <col min="504" max="504" width="21.42578125" style="1" customWidth="1"/>
    <col min="505" max="505" width="20.85546875" style="1" customWidth="1"/>
    <col min="506" max="506" width="0" style="1" hidden="1" customWidth="1"/>
    <col min="507" max="754" width="8.85546875" style="1"/>
    <col min="755" max="755" width="21.42578125" style="1" customWidth="1"/>
    <col min="756" max="756" width="16.42578125" style="1" customWidth="1"/>
    <col min="757" max="757" width="18" style="1" customWidth="1"/>
    <col min="758" max="758" width="23.7109375" style="1" customWidth="1"/>
    <col min="759" max="759" width="26" style="1" customWidth="1"/>
    <col min="760" max="760" width="21.42578125" style="1" customWidth="1"/>
    <col min="761" max="761" width="20.85546875" style="1" customWidth="1"/>
    <col min="762" max="762" width="0" style="1" hidden="1" customWidth="1"/>
    <col min="763" max="1010" width="8.85546875" style="1"/>
    <col min="1011" max="1011" width="21.42578125" style="1" customWidth="1"/>
    <col min="1012" max="1012" width="16.42578125" style="1" customWidth="1"/>
    <col min="1013" max="1013" width="18" style="1" customWidth="1"/>
    <col min="1014" max="1014" width="23.7109375" style="1" customWidth="1"/>
    <col min="1015" max="1015" width="26" style="1" customWidth="1"/>
    <col min="1016" max="1016" width="21.42578125" style="1" customWidth="1"/>
    <col min="1017" max="1017" width="20.85546875" style="1" customWidth="1"/>
    <col min="1018" max="1018" width="0" style="1" hidden="1" customWidth="1"/>
    <col min="1019" max="1266" width="8.85546875" style="1"/>
    <col min="1267" max="1267" width="21.42578125" style="1" customWidth="1"/>
    <col min="1268" max="1268" width="16.42578125" style="1" customWidth="1"/>
    <col min="1269" max="1269" width="18" style="1" customWidth="1"/>
    <col min="1270" max="1270" width="23.7109375" style="1" customWidth="1"/>
    <col min="1271" max="1271" width="26" style="1" customWidth="1"/>
    <col min="1272" max="1272" width="21.42578125" style="1" customWidth="1"/>
    <col min="1273" max="1273" width="20.85546875" style="1" customWidth="1"/>
    <col min="1274" max="1274" width="0" style="1" hidden="1" customWidth="1"/>
    <col min="1275" max="1522" width="8.85546875" style="1"/>
    <col min="1523" max="1523" width="21.42578125" style="1" customWidth="1"/>
    <col min="1524" max="1524" width="16.42578125" style="1" customWidth="1"/>
    <col min="1525" max="1525" width="18" style="1" customWidth="1"/>
    <col min="1526" max="1526" width="23.7109375" style="1" customWidth="1"/>
    <col min="1527" max="1527" width="26" style="1" customWidth="1"/>
    <col min="1528" max="1528" width="21.42578125" style="1" customWidth="1"/>
    <col min="1529" max="1529" width="20.85546875" style="1" customWidth="1"/>
    <col min="1530" max="1530" width="0" style="1" hidden="1" customWidth="1"/>
    <col min="1531" max="1778" width="8.85546875" style="1"/>
    <col min="1779" max="1779" width="21.42578125" style="1" customWidth="1"/>
    <col min="1780" max="1780" width="16.42578125" style="1" customWidth="1"/>
    <col min="1781" max="1781" width="18" style="1" customWidth="1"/>
    <col min="1782" max="1782" width="23.7109375" style="1" customWidth="1"/>
    <col min="1783" max="1783" width="26" style="1" customWidth="1"/>
    <col min="1784" max="1784" width="21.42578125" style="1" customWidth="1"/>
    <col min="1785" max="1785" width="20.85546875" style="1" customWidth="1"/>
    <col min="1786" max="1786" width="0" style="1" hidden="1" customWidth="1"/>
    <col min="1787" max="2034" width="8.85546875" style="1"/>
    <col min="2035" max="2035" width="21.42578125" style="1" customWidth="1"/>
    <col min="2036" max="2036" width="16.42578125" style="1" customWidth="1"/>
    <col min="2037" max="2037" width="18" style="1" customWidth="1"/>
    <col min="2038" max="2038" width="23.7109375" style="1" customWidth="1"/>
    <col min="2039" max="2039" width="26" style="1" customWidth="1"/>
    <col min="2040" max="2040" width="21.42578125" style="1" customWidth="1"/>
    <col min="2041" max="2041" width="20.85546875" style="1" customWidth="1"/>
    <col min="2042" max="2042" width="0" style="1" hidden="1" customWidth="1"/>
    <col min="2043" max="2290" width="8.85546875" style="1"/>
    <col min="2291" max="2291" width="21.42578125" style="1" customWidth="1"/>
    <col min="2292" max="2292" width="16.42578125" style="1" customWidth="1"/>
    <col min="2293" max="2293" width="18" style="1" customWidth="1"/>
    <col min="2294" max="2294" width="23.7109375" style="1" customWidth="1"/>
    <col min="2295" max="2295" width="26" style="1" customWidth="1"/>
    <col min="2296" max="2296" width="21.42578125" style="1" customWidth="1"/>
    <col min="2297" max="2297" width="20.85546875" style="1" customWidth="1"/>
    <col min="2298" max="2298" width="0" style="1" hidden="1" customWidth="1"/>
    <col min="2299" max="2546" width="8.85546875" style="1"/>
    <col min="2547" max="2547" width="21.42578125" style="1" customWidth="1"/>
    <col min="2548" max="2548" width="16.42578125" style="1" customWidth="1"/>
    <col min="2549" max="2549" width="18" style="1" customWidth="1"/>
    <col min="2550" max="2550" width="23.7109375" style="1" customWidth="1"/>
    <col min="2551" max="2551" width="26" style="1" customWidth="1"/>
    <col min="2552" max="2552" width="21.42578125" style="1" customWidth="1"/>
    <col min="2553" max="2553" width="20.85546875" style="1" customWidth="1"/>
    <col min="2554" max="2554" width="0" style="1" hidden="1" customWidth="1"/>
    <col min="2555" max="2802" width="8.85546875" style="1"/>
    <col min="2803" max="2803" width="21.42578125" style="1" customWidth="1"/>
    <col min="2804" max="2804" width="16.42578125" style="1" customWidth="1"/>
    <col min="2805" max="2805" width="18" style="1" customWidth="1"/>
    <col min="2806" max="2806" width="23.7109375" style="1" customWidth="1"/>
    <col min="2807" max="2807" width="26" style="1" customWidth="1"/>
    <col min="2808" max="2808" width="21.42578125" style="1" customWidth="1"/>
    <col min="2809" max="2809" width="20.85546875" style="1" customWidth="1"/>
    <col min="2810" max="2810" width="0" style="1" hidden="1" customWidth="1"/>
    <col min="2811" max="3058" width="8.85546875" style="1"/>
    <col min="3059" max="3059" width="21.42578125" style="1" customWidth="1"/>
    <col min="3060" max="3060" width="16.42578125" style="1" customWidth="1"/>
    <col min="3061" max="3061" width="18" style="1" customWidth="1"/>
    <col min="3062" max="3062" width="23.7109375" style="1" customWidth="1"/>
    <col min="3063" max="3063" width="26" style="1" customWidth="1"/>
    <col min="3064" max="3064" width="21.42578125" style="1" customWidth="1"/>
    <col min="3065" max="3065" width="20.85546875" style="1" customWidth="1"/>
    <col min="3066" max="3066" width="0" style="1" hidden="1" customWidth="1"/>
    <col min="3067" max="3314" width="8.85546875" style="1"/>
    <col min="3315" max="3315" width="21.42578125" style="1" customWidth="1"/>
    <col min="3316" max="3316" width="16.42578125" style="1" customWidth="1"/>
    <col min="3317" max="3317" width="18" style="1" customWidth="1"/>
    <col min="3318" max="3318" width="23.7109375" style="1" customWidth="1"/>
    <col min="3319" max="3319" width="26" style="1" customWidth="1"/>
    <col min="3320" max="3320" width="21.42578125" style="1" customWidth="1"/>
    <col min="3321" max="3321" width="20.85546875" style="1" customWidth="1"/>
    <col min="3322" max="3322" width="0" style="1" hidden="1" customWidth="1"/>
    <col min="3323" max="3570" width="8.85546875" style="1"/>
    <col min="3571" max="3571" width="21.42578125" style="1" customWidth="1"/>
    <col min="3572" max="3572" width="16.42578125" style="1" customWidth="1"/>
    <col min="3573" max="3573" width="18" style="1" customWidth="1"/>
    <col min="3574" max="3574" width="23.7109375" style="1" customWidth="1"/>
    <col min="3575" max="3575" width="26" style="1" customWidth="1"/>
    <col min="3576" max="3576" width="21.42578125" style="1" customWidth="1"/>
    <col min="3577" max="3577" width="20.85546875" style="1" customWidth="1"/>
    <col min="3578" max="3578" width="0" style="1" hidden="1" customWidth="1"/>
    <col min="3579" max="3826" width="8.85546875" style="1"/>
    <col min="3827" max="3827" width="21.42578125" style="1" customWidth="1"/>
    <col min="3828" max="3828" width="16.42578125" style="1" customWidth="1"/>
    <col min="3829" max="3829" width="18" style="1" customWidth="1"/>
    <col min="3830" max="3830" width="23.7109375" style="1" customWidth="1"/>
    <col min="3831" max="3831" width="26" style="1" customWidth="1"/>
    <col min="3832" max="3832" width="21.42578125" style="1" customWidth="1"/>
    <col min="3833" max="3833" width="20.85546875" style="1" customWidth="1"/>
    <col min="3834" max="3834" width="0" style="1" hidden="1" customWidth="1"/>
    <col min="3835" max="4082" width="8.85546875" style="1"/>
    <col min="4083" max="4083" width="21.42578125" style="1" customWidth="1"/>
    <col min="4084" max="4084" width="16.42578125" style="1" customWidth="1"/>
    <col min="4085" max="4085" width="18" style="1" customWidth="1"/>
    <col min="4086" max="4086" width="23.7109375" style="1" customWidth="1"/>
    <col min="4087" max="4087" width="26" style="1" customWidth="1"/>
    <col min="4088" max="4088" width="21.42578125" style="1" customWidth="1"/>
    <col min="4089" max="4089" width="20.85546875" style="1" customWidth="1"/>
    <col min="4090" max="4090" width="0" style="1" hidden="1" customWidth="1"/>
    <col min="4091" max="4338" width="8.85546875" style="1"/>
    <col min="4339" max="4339" width="21.42578125" style="1" customWidth="1"/>
    <col min="4340" max="4340" width="16.42578125" style="1" customWidth="1"/>
    <col min="4341" max="4341" width="18" style="1" customWidth="1"/>
    <col min="4342" max="4342" width="23.7109375" style="1" customWidth="1"/>
    <col min="4343" max="4343" width="26" style="1" customWidth="1"/>
    <col min="4344" max="4344" width="21.42578125" style="1" customWidth="1"/>
    <col min="4345" max="4345" width="20.85546875" style="1" customWidth="1"/>
    <col min="4346" max="4346" width="0" style="1" hidden="1" customWidth="1"/>
    <col min="4347" max="4594" width="8.85546875" style="1"/>
    <col min="4595" max="4595" width="21.42578125" style="1" customWidth="1"/>
    <col min="4596" max="4596" width="16.42578125" style="1" customWidth="1"/>
    <col min="4597" max="4597" width="18" style="1" customWidth="1"/>
    <col min="4598" max="4598" width="23.7109375" style="1" customWidth="1"/>
    <col min="4599" max="4599" width="26" style="1" customWidth="1"/>
    <col min="4600" max="4600" width="21.42578125" style="1" customWidth="1"/>
    <col min="4601" max="4601" width="20.85546875" style="1" customWidth="1"/>
    <col min="4602" max="4602" width="0" style="1" hidden="1" customWidth="1"/>
    <col min="4603" max="4850" width="8.85546875" style="1"/>
    <col min="4851" max="4851" width="21.42578125" style="1" customWidth="1"/>
    <col min="4852" max="4852" width="16.42578125" style="1" customWidth="1"/>
    <col min="4853" max="4853" width="18" style="1" customWidth="1"/>
    <col min="4854" max="4854" width="23.7109375" style="1" customWidth="1"/>
    <col min="4855" max="4855" width="26" style="1" customWidth="1"/>
    <col min="4856" max="4856" width="21.42578125" style="1" customWidth="1"/>
    <col min="4857" max="4857" width="20.85546875" style="1" customWidth="1"/>
    <col min="4858" max="4858" width="0" style="1" hidden="1" customWidth="1"/>
    <col min="4859" max="5106" width="8.85546875" style="1"/>
    <col min="5107" max="5107" width="21.42578125" style="1" customWidth="1"/>
    <col min="5108" max="5108" width="16.42578125" style="1" customWidth="1"/>
    <col min="5109" max="5109" width="18" style="1" customWidth="1"/>
    <col min="5110" max="5110" width="23.7109375" style="1" customWidth="1"/>
    <col min="5111" max="5111" width="26" style="1" customWidth="1"/>
    <col min="5112" max="5112" width="21.42578125" style="1" customWidth="1"/>
    <col min="5113" max="5113" width="20.85546875" style="1" customWidth="1"/>
    <col min="5114" max="5114" width="0" style="1" hidden="1" customWidth="1"/>
    <col min="5115" max="5362" width="8.85546875" style="1"/>
    <col min="5363" max="5363" width="21.42578125" style="1" customWidth="1"/>
    <col min="5364" max="5364" width="16.42578125" style="1" customWidth="1"/>
    <col min="5365" max="5365" width="18" style="1" customWidth="1"/>
    <col min="5366" max="5366" width="23.7109375" style="1" customWidth="1"/>
    <col min="5367" max="5367" width="26" style="1" customWidth="1"/>
    <col min="5368" max="5368" width="21.42578125" style="1" customWidth="1"/>
    <col min="5369" max="5369" width="20.85546875" style="1" customWidth="1"/>
    <col min="5370" max="5370" width="0" style="1" hidden="1" customWidth="1"/>
    <col min="5371" max="5618" width="8.85546875" style="1"/>
    <col min="5619" max="5619" width="21.42578125" style="1" customWidth="1"/>
    <col min="5620" max="5620" width="16.42578125" style="1" customWidth="1"/>
    <col min="5621" max="5621" width="18" style="1" customWidth="1"/>
    <col min="5622" max="5622" width="23.7109375" style="1" customWidth="1"/>
    <col min="5623" max="5623" width="26" style="1" customWidth="1"/>
    <col min="5624" max="5624" width="21.42578125" style="1" customWidth="1"/>
    <col min="5625" max="5625" width="20.85546875" style="1" customWidth="1"/>
    <col min="5626" max="5626" width="0" style="1" hidden="1" customWidth="1"/>
    <col min="5627" max="5874" width="8.85546875" style="1"/>
    <col min="5875" max="5875" width="21.42578125" style="1" customWidth="1"/>
    <col min="5876" max="5876" width="16.42578125" style="1" customWidth="1"/>
    <col min="5877" max="5877" width="18" style="1" customWidth="1"/>
    <col min="5878" max="5878" width="23.7109375" style="1" customWidth="1"/>
    <col min="5879" max="5879" width="26" style="1" customWidth="1"/>
    <col min="5880" max="5880" width="21.42578125" style="1" customWidth="1"/>
    <col min="5881" max="5881" width="20.85546875" style="1" customWidth="1"/>
    <col min="5882" max="5882" width="0" style="1" hidden="1" customWidth="1"/>
    <col min="5883" max="6130" width="8.85546875" style="1"/>
    <col min="6131" max="6131" width="21.42578125" style="1" customWidth="1"/>
    <col min="6132" max="6132" width="16.42578125" style="1" customWidth="1"/>
    <col min="6133" max="6133" width="18" style="1" customWidth="1"/>
    <col min="6134" max="6134" width="23.7109375" style="1" customWidth="1"/>
    <col min="6135" max="6135" width="26" style="1" customWidth="1"/>
    <col min="6136" max="6136" width="21.42578125" style="1" customWidth="1"/>
    <col min="6137" max="6137" width="20.85546875" style="1" customWidth="1"/>
    <col min="6138" max="6138" width="0" style="1" hidden="1" customWidth="1"/>
    <col min="6139" max="6386" width="8.85546875" style="1"/>
    <col min="6387" max="6387" width="21.42578125" style="1" customWidth="1"/>
    <col min="6388" max="6388" width="16.42578125" style="1" customWidth="1"/>
    <col min="6389" max="6389" width="18" style="1" customWidth="1"/>
    <col min="6390" max="6390" width="23.7109375" style="1" customWidth="1"/>
    <col min="6391" max="6391" width="26" style="1" customWidth="1"/>
    <col min="6392" max="6392" width="21.42578125" style="1" customWidth="1"/>
    <col min="6393" max="6393" width="20.85546875" style="1" customWidth="1"/>
    <col min="6394" max="6394" width="0" style="1" hidden="1" customWidth="1"/>
    <col min="6395" max="6642" width="8.85546875" style="1"/>
    <col min="6643" max="6643" width="21.42578125" style="1" customWidth="1"/>
    <col min="6644" max="6644" width="16.42578125" style="1" customWidth="1"/>
    <col min="6645" max="6645" width="18" style="1" customWidth="1"/>
    <col min="6646" max="6646" width="23.7109375" style="1" customWidth="1"/>
    <col min="6647" max="6647" width="26" style="1" customWidth="1"/>
    <col min="6648" max="6648" width="21.42578125" style="1" customWidth="1"/>
    <col min="6649" max="6649" width="20.85546875" style="1" customWidth="1"/>
    <col min="6650" max="6650" width="0" style="1" hidden="1" customWidth="1"/>
    <col min="6651" max="6898" width="8.85546875" style="1"/>
    <col min="6899" max="6899" width="21.42578125" style="1" customWidth="1"/>
    <col min="6900" max="6900" width="16.42578125" style="1" customWidth="1"/>
    <col min="6901" max="6901" width="18" style="1" customWidth="1"/>
    <col min="6902" max="6902" width="23.7109375" style="1" customWidth="1"/>
    <col min="6903" max="6903" width="26" style="1" customWidth="1"/>
    <col min="6904" max="6904" width="21.42578125" style="1" customWidth="1"/>
    <col min="6905" max="6905" width="20.85546875" style="1" customWidth="1"/>
    <col min="6906" max="6906" width="0" style="1" hidden="1" customWidth="1"/>
    <col min="6907" max="7154" width="8.85546875" style="1"/>
    <col min="7155" max="7155" width="21.42578125" style="1" customWidth="1"/>
    <col min="7156" max="7156" width="16.42578125" style="1" customWidth="1"/>
    <col min="7157" max="7157" width="18" style="1" customWidth="1"/>
    <col min="7158" max="7158" width="23.7109375" style="1" customWidth="1"/>
    <col min="7159" max="7159" width="26" style="1" customWidth="1"/>
    <col min="7160" max="7160" width="21.42578125" style="1" customWidth="1"/>
    <col min="7161" max="7161" width="20.85546875" style="1" customWidth="1"/>
    <col min="7162" max="7162" width="0" style="1" hidden="1" customWidth="1"/>
    <col min="7163" max="7410" width="8.85546875" style="1"/>
    <col min="7411" max="7411" width="21.42578125" style="1" customWidth="1"/>
    <col min="7412" max="7412" width="16.42578125" style="1" customWidth="1"/>
    <col min="7413" max="7413" width="18" style="1" customWidth="1"/>
    <col min="7414" max="7414" width="23.7109375" style="1" customWidth="1"/>
    <col min="7415" max="7415" width="26" style="1" customWidth="1"/>
    <col min="7416" max="7416" width="21.42578125" style="1" customWidth="1"/>
    <col min="7417" max="7417" width="20.85546875" style="1" customWidth="1"/>
    <col min="7418" max="7418" width="0" style="1" hidden="1" customWidth="1"/>
    <col min="7419" max="7666" width="8.85546875" style="1"/>
    <col min="7667" max="7667" width="21.42578125" style="1" customWidth="1"/>
    <col min="7668" max="7668" width="16.42578125" style="1" customWidth="1"/>
    <col min="7669" max="7669" width="18" style="1" customWidth="1"/>
    <col min="7670" max="7670" width="23.7109375" style="1" customWidth="1"/>
    <col min="7671" max="7671" width="26" style="1" customWidth="1"/>
    <col min="7672" max="7672" width="21.42578125" style="1" customWidth="1"/>
    <col min="7673" max="7673" width="20.85546875" style="1" customWidth="1"/>
    <col min="7674" max="7674" width="0" style="1" hidden="1" customWidth="1"/>
    <col min="7675" max="7922" width="8.85546875" style="1"/>
    <col min="7923" max="7923" width="21.42578125" style="1" customWidth="1"/>
    <col min="7924" max="7924" width="16.42578125" style="1" customWidth="1"/>
    <col min="7925" max="7925" width="18" style="1" customWidth="1"/>
    <col min="7926" max="7926" width="23.7109375" style="1" customWidth="1"/>
    <col min="7927" max="7927" width="26" style="1" customWidth="1"/>
    <col min="7928" max="7928" width="21.42578125" style="1" customWidth="1"/>
    <col min="7929" max="7929" width="20.85546875" style="1" customWidth="1"/>
    <col min="7930" max="7930" width="0" style="1" hidden="1" customWidth="1"/>
    <col min="7931" max="8178" width="8.85546875" style="1"/>
    <col min="8179" max="8179" width="21.42578125" style="1" customWidth="1"/>
    <col min="8180" max="8180" width="16.42578125" style="1" customWidth="1"/>
    <col min="8181" max="8181" width="18" style="1" customWidth="1"/>
    <col min="8182" max="8182" width="23.7109375" style="1" customWidth="1"/>
    <col min="8183" max="8183" width="26" style="1" customWidth="1"/>
    <col min="8184" max="8184" width="21.42578125" style="1" customWidth="1"/>
    <col min="8185" max="8185" width="20.85546875" style="1" customWidth="1"/>
    <col min="8186" max="8186" width="0" style="1" hidden="1" customWidth="1"/>
    <col min="8187" max="8434" width="8.85546875" style="1"/>
    <col min="8435" max="8435" width="21.42578125" style="1" customWidth="1"/>
    <col min="8436" max="8436" width="16.42578125" style="1" customWidth="1"/>
    <col min="8437" max="8437" width="18" style="1" customWidth="1"/>
    <col min="8438" max="8438" width="23.7109375" style="1" customWidth="1"/>
    <col min="8439" max="8439" width="26" style="1" customWidth="1"/>
    <col min="8440" max="8440" width="21.42578125" style="1" customWidth="1"/>
    <col min="8441" max="8441" width="20.85546875" style="1" customWidth="1"/>
    <col min="8442" max="8442" width="0" style="1" hidden="1" customWidth="1"/>
    <col min="8443" max="8690" width="8.85546875" style="1"/>
    <col min="8691" max="8691" width="21.42578125" style="1" customWidth="1"/>
    <col min="8692" max="8692" width="16.42578125" style="1" customWidth="1"/>
    <col min="8693" max="8693" width="18" style="1" customWidth="1"/>
    <col min="8694" max="8694" width="23.7109375" style="1" customWidth="1"/>
    <col min="8695" max="8695" width="26" style="1" customWidth="1"/>
    <col min="8696" max="8696" width="21.42578125" style="1" customWidth="1"/>
    <col min="8697" max="8697" width="20.85546875" style="1" customWidth="1"/>
    <col min="8698" max="8698" width="0" style="1" hidden="1" customWidth="1"/>
    <col min="8699" max="8946" width="8.85546875" style="1"/>
    <col min="8947" max="8947" width="21.42578125" style="1" customWidth="1"/>
    <col min="8948" max="8948" width="16.42578125" style="1" customWidth="1"/>
    <col min="8949" max="8949" width="18" style="1" customWidth="1"/>
    <col min="8950" max="8950" width="23.7109375" style="1" customWidth="1"/>
    <col min="8951" max="8951" width="26" style="1" customWidth="1"/>
    <col min="8952" max="8952" width="21.42578125" style="1" customWidth="1"/>
    <col min="8953" max="8953" width="20.85546875" style="1" customWidth="1"/>
    <col min="8954" max="8954" width="0" style="1" hidden="1" customWidth="1"/>
    <col min="8955" max="9202" width="8.85546875" style="1"/>
    <col min="9203" max="9203" width="21.42578125" style="1" customWidth="1"/>
    <col min="9204" max="9204" width="16.42578125" style="1" customWidth="1"/>
    <col min="9205" max="9205" width="18" style="1" customWidth="1"/>
    <col min="9206" max="9206" width="23.7109375" style="1" customWidth="1"/>
    <col min="9207" max="9207" width="26" style="1" customWidth="1"/>
    <col min="9208" max="9208" width="21.42578125" style="1" customWidth="1"/>
    <col min="9209" max="9209" width="20.85546875" style="1" customWidth="1"/>
    <col min="9210" max="9210" width="0" style="1" hidden="1" customWidth="1"/>
    <col min="9211" max="9458" width="8.85546875" style="1"/>
    <col min="9459" max="9459" width="21.42578125" style="1" customWidth="1"/>
    <col min="9460" max="9460" width="16.42578125" style="1" customWidth="1"/>
    <col min="9461" max="9461" width="18" style="1" customWidth="1"/>
    <col min="9462" max="9462" width="23.7109375" style="1" customWidth="1"/>
    <col min="9463" max="9463" width="26" style="1" customWidth="1"/>
    <col min="9464" max="9464" width="21.42578125" style="1" customWidth="1"/>
    <col min="9465" max="9465" width="20.85546875" style="1" customWidth="1"/>
    <col min="9466" max="9466" width="0" style="1" hidden="1" customWidth="1"/>
    <col min="9467" max="9714" width="8.85546875" style="1"/>
    <col min="9715" max="9715" width="21.42578125" style="1" customWidth="1"/>
    <col min="9716" max="9716" width="16.42578125" style="1" customWidth="1"/>
    <col min="9717" max="9717" width="18" style="1" customWidth="1"/>
    <col min="9718" max="9718" width="23.7109375" style="1" customWidth="1"/>
    <col min="9719" max="9719" width="26" style="1" customWidth="1"/>
    <col min="9720" max="9720" width="21.42578125" style="1" customWidth="1"/>
    <col min="9721" max="9721" width="20.85546875" style="1" customWidth="1"/>
    <col min="9722" max="9722" width="0" style="1" hidden="1" customWidth="1"/>
    <col min="9723" max="9970" width="8.85546875" style="1"/>
    <col min="9971" max="9971" width="21.42578125" style="1" customWidth="1"/>
    <col min="9972" max="9972" width="16.42578125" style="1" customWidth="1"/>
    <col min="9973" max="9973" width="18" style="1" customWidth="1"/>
    <col min="9974" max="9974" width="23.7109375" style="1" customWidth="1"/>
    <col min="9975" max="9975" width="26" style="1" customWidth="1"/>
    <col min="9976" max="9976" width="21.42578125" style="1" customWidth="1"/>
    <col min="9977" max="9977" width="20.85546875" style="1" customWidth="1"/>
    <col min="9978" max="9978" width="0" style="1" hidden="1" customWidth="1"/>
    <col min="9979" max="10226" width="8.85546875" style="1"/>
    <col min="10227" max="10227" width="21.42578125" style="1" customWidth="1"/>
    <col min="10228" max="10228" width="16.42578125" style="1" customWidth="1"/>
    <col min="10229" max="10229" width="18" style="1" customWidth="1"/>
    <col min="10230" max="10230" width="23.7109375" style="1" customWidth="1"/>
    <col min="10231" max="10231" width="26" style="1" customWidth="1"/>
    <col min="10232" max="10232" width="21.42578125" style="1" customWidth="1"/>
    <col min="10233" max="10233" width="20.85546875" style="1" customWidth="1"/>
    <col min="10234" max="10234" width="0" style="1" hidden="1" customWidth="1"/>
    <col min="10235" max="10482" width="8.85546875" style="1"/>
    <col min="10483" max="10483" width="21.42578125" style="1" customWidth="1"/>
    <col min="10484" max="10484" width="16.42578125" style="1" customWidth="1"/>
    <col min="10485" max="10485" width="18" style="1" customWidth="1"/>
    <col min="10486" max="10486" width="23.7109375" style="1" customWidth="1"/>
    <col min="10487" max="10487" width="26" style="1" customWidth="1"/>
    <col min="10488" max="10488" width="21.42578125" style="1" customWidth="1"/>
    <col min="10489" max="10489" width="20.85546875" style="1" customWidth="1"/>
    <col min="10490" max="10490" width="0" style="1" hidden="1" customWidth="1"/>
    <col min="10491" max="10738" width="8.85546875" style="1"/>
    <col min="10739" max="10739" width="21.42578125" style="1" customWidth="1"/>
    <col min="10740" max="10740" width="16.42578125" style="1" customWidth="1"/>
    <col min="10741" max="10741" width="18" style="1" customWidth="1"/>
    <col min="10742" max="10742" width="23.7109375" style="1" customWidth="1"/>
    <col min="10743" max="10743" width="26" style="1" customWidth="1"/>
    <col min="10744" max="10744" width="21.42578125" style="1" customWidth="1"/>
    <col min="10745" max="10745" width="20.85546875" style="1" customWidth="1"/>
    <col min="10746" max="10746" width="0" style="1" hidden="1" customWidth="1"/>
    <col min="10747" max="10994" width="8.85546875" style="1"/>
    <col min="10995" max="10995" width="21.42578125" style="1" customWidth="1"/>
    <col min="10996" max="10996" width="16.42578125" style="1" customWidth="1"/>
    <col min="10997" max="10997" width="18" style="1" customWidth="1"/>
    <col min="10998" max="10998" width="23.7109375" style="1" customWidth="1"/>
    <col min="10999" max="10999" width="26" style="1" customWidth="1"/>
    <col min="11000" max="11000" width="21.42578125" style="1" customWidth="1"/>
    <col min="11001" max="11001" width="20.85546875" style="1" customWidth="1"/>
    <col min="11002" max="11002" width="0" style="1" hidden="1" customWidth="1"/>
    <col min="11003" max="11250" width="8.85546875" style="1"/>
    <col min="11251" max="11251" width="21.42578125" style="1" customWidth="1"/>
    <col min="11252" max="11252" width="16.42578125" style="1" customWidth="1"/>
    <col min="11253" max="11253" width="18" style="1" customWidth="1"/>
    <col min="11254" max="11254" width="23.7109375" style="1" customWidth="1"/>
    <col min="11255" max="11255" width="26" style="1" customWidth="1"/>
    <col min="11256" max="11256" width="21.42578125" style="1" customWidth="1"/>
    <col min="11257" max="11257" width="20.85546875" style="1" customWidth="1"/>
    <col min="11258" max="11258" width="0" style="1" hidden="1" customWidth="1"/>
    <col min="11259" max="11506" width="8.85546875" style="1"/>
    <col min="11507" max="11507" width="21.42578125" style="1" customWidth="1"/>
    <col min="11508" max="11508" width="16.42578125" style="1" customWidth="1"/>
    <col min="11509" max="11509" width="18" style="1" customWidth="1"/>
    <col min="11510" max="11510" width="23.7109375" style="1" customWidth="1"/>
    <col min="11511" max="11511" width="26" style="1" customWidth="1"/>
    <col min="11512" max="11512" width="21.42578125" style="1" customWidth="1"/>
    <col min="11513" max="11513" width="20.85546875" style="1" customWidth="1"/>
    <col min="11514" max="11514" width="0" style="1" hidden="1" customWidth="1"/>
    <col min="11515" max="11762" width="8.85546875" style="1"/>
    <col min="11763" max="11763" width="21.42578125" style="1" customWidth="1"/>
    <col min="11764" max="11764" width="16.42578125" style="1" customWidth="1"/>
    <col min="11765" max="11765" width="18" style="1" customWidth="1"/>
    <col min="11766" max="11766" width="23.7109375" style="1" customWidth="1"/>
    <col min="11767" max="11767" width="26" style="1" customWidth="1"/>
    <col min="11768" max="11768" width="21.42578125" style="1" customWidth="1"/>
    <col min="11769" max="11769" width="20.85546875" style="1" customWidth="1"/>
    <col min="11770" max="11770" width="0" style="1" hidden="1" customWidth="1"/>
    <col min="11771" max="12018" width="8.85546875" style="1"/>
    <col min="12019" max="12019" width="21.42578125" style="1" customWidth="1"/>
    <col min="12020" max="12020" width="16.42578125" style="1" customWidth="1"/>
    <col min="12021" max="12021" width="18" style="1" customWidth="1"/>
    <col min="12022" max="12022" width="23.7109375" style="1" customWidth="1"/>
    <col min="12023" max="12023" width="26" style="1" customWidth="1"/>
    <col min="12024" max="12024" width="21.42578125" style="1" customWidth="1"/>
    <col min="12025" max="12025" width="20.85546875" style="1" customWidth="1"/>
    <col min="12026" max="12026" width="0" style="1" hidden="1" customWidth="1"/>
    <col min="12027" max="12274" width="8.85546875" style="1"/>
    <col min="12275" max="12275" width="21.42578125" style="1" customWidth="1"/>
    <col min="12276" max="12276" width="16.42578125" style="1" customWidth="1"/>
    <col min="12277" max="12277" width="18" style="1" customWidth="1"/>
    <col min="12278" max="12278" width="23.7109375" style="1" customWidth="1"/>
    <col min="12279" max="12279" width="26" style="1" customWidth="1"/>
    <col min="12280" max="12280" width="21.42578125" style="1" customWidth="1"/>
    <col min="12281" max="12281" width="20.85546875" style="1" customWidth="1"/>
    <col min="12282" max="12282" width="0" style="1" hidden="1" customWidth="1"/>
    <col min="12283" max="12530" width="8.85546875" style="1"/>
    <col min="12531" max="12531" width="21.42578125" style="1" customWidth="1"/>
    <col min="12532" max="12532" width="16.42578125" style="1" customWidth="1"/>
    <col min="12533" max="12533" width="18" style="1" customWidth="1"/>
    <col min="12534" max="12534" width="23.7109375" style="1" customWidth="1"/>
    <col min="12535" max="12535" width="26" style="1" customWidth="1"/>
    <col min="12536" max="12536" width="21.42578125" style="1" customWidth="1"/>
    <col min="12537" max="12537" width="20.85546875" style="1" customWidth="1"/>
    <col min="12538" max="12538" width="0" style="1" hidden="1" customWidth="1"/>
    <col min="12539" max="12786" width="8.85546875" style="1"/>
    <col min="12787" max="12787" width="21.42578125" style="1" customWidth="1"/>
    <col min="12788" max="12788" width="16.42578125" style="1" customWidth="1"/>
    <col min="12789" max="12789" width="18" style="1" customWidth="1"/>
    <col min="12790" max="12790" width="23.7109375" style="1" customWidth="1"/>
    <col min="12791" max="12791" width="26" style="1" customWidth="1"/>
    <col min="12792" max="12792" width="21.42578125" style="1" customWidth="1"/>
    <col min="12793" max="12793" width="20.85546875" style="1" customWidth="1"/>
    <col min="12794" max="12794" width="0" style="1" hidden="1" customWidth="1"/>
    <col min="12795" max="13042" width="8.85546875" style="1"/>
    <col min="13043" max="13043" width="21.42578125" style="1" customWidth="1"/>
    <col min="13044" max="13044" width="16.42578125" style="1" customWidth="1"/>
    <col min="13045" max="13045" width="18" style="1" customWidth="1"/>
    <col min="13046" max="13046" width="23.7109375" style="1" customWidth="1"/>
    <col min="13047" max="13047" width="26" style="1" customWidth="1"/>
    <col min="13048" max="13048" width="21.42578125" style="1" customWidth="1"/>
    <col min="13049" max="13049" width="20.85546875" style="1" customWidth="1"/>
    <col min="13050" max="13050" width="0" style="1" hidden="1" customWidth="1"/>
    <col min="13051" max="13298" width="8.85546875" style="1"/>
    <col min="13299" max="13299" width="21.42578125" style="1" customWidth="1"/>
    <col min="13300" max="13300" width="16.42578125" style="1" customWidth="1"/>
    <col min="13301" max="13301" width="18" style="1" customWidth="1"/>
    <col min="13302" max="13302" width="23.7109375" style="1" customWidth="1"/>
    <col min="13303" max="13303" width="26" style="1" customWidth="1"/>
    <col min="13304" max="13304" width="21.42578125" style="1" customWidth="1"/>
    <col min="13305" max="13305" width="20.85546875" style="1" customWidth="1"/>
    <col min="13306" max="13306" width="0" style="1" hidden="1" customWidth="1"/>
    <col min="13307" max="13554" width="8.85546875" style="1"/>
    <col min="13555" max="13555" width="21.42578125" style="1" customWidth="1"/>
    <col min="13556" max="13556" width="16.42578125" style="1" customWidth="1"/>
    <col min="13557" max="13557" width="18" style="1" customWidth="1"/>
    <col min="13558" max="13558" width="23.7109375" style="1" customWidth="1"/>
    <col min="13559" max="13559" width="26" style="1" customWidth="1"/>
    <col min="13560" max="13560" width="21.42578125" style="1" customWidth="1"/>
    <col min="13561" max="13561" width="20.85546875" style="1" customWidth="1"/>
    <col min="13562" max="13562" width="0" style="1" hidden="1" customWidth="1"/>
    <col min="13563" max="13810" width="8.85546875" style="1"/>
    <col min="13811" max="13811" width="21.42578125" style="1" customWidth="1"/>
    <col min="13812" max="13812" width="16.42578125" style="1" customWidth="1"/>
    <col min="13813" max="13813" width="18" style="1" customWidth="1"/>
    <col min="13814" max="13814" width="23.7109375" style="1" customWidth="1"/>
    <col min="13815" max="13815" width="26" style="1" customWidth="1"/>
    <col min="13816" max="13816" width="21.42578125" style="1" customWidth="1"/>
    <col min="13817" max="13817" width="20.85546875" style="1" customWidth="1"/>
    <col min="13818" max="13818" width="0" style="1" hidden="1" customWidth="1"/>
    <col min="13819" max="14066" width="8.85546875" style="1"/>
    <col min="14067" max="14067" width="21.42578125" style="1" customWidth="1"/>
    <col min="14068" max="14068" width="16.42578125" style="1" customWidth="1"/>
    <col min="14069" max="14069" width="18" style="1" customWidth="1"/>
    <col min="14070" max="14070" width="23.7109375" style="1" customWidth="1"/>
    <col min="14071" max="14071" width="26" style="1" customWidth="1"/>
    <col min="14072" max="14072" width="21.42578125" style="1" customWidth="1"/>
    <col min="14073" max="14073" width="20.85546875" style="1" customWidth="1"/>
    <col min="14074" max="14074" width="0" style="1" hidden="1" customWidth="1"/>
    <col min="14075" max="14322" width="8.85546875" style="1"/>
    <col min="14323" max="14323" width="21.42578125" style="1" customWidth="1"/>
    <col min="14324" max="14324" width="16.42578125" style="1" customWidth="1"/>
    <col min="14325" max="14325" width="18" style="1" customWidth="1"/>
    <col min="14326" max="14326" width="23.7109375" style="1" customWidth="1"/>
    <col min="14327" max="14327" width="26" style="1" customWidth="1"/>
    <col min="14328" max="14328" width="21.42578125" style="1" customWidth="1"/>
    <col min="14329" max="14329" width="20.85546875" style="1" customWidth="1"/>
    <col min="14330" max="14330" width="0" style="1" hidden="1" customWidth="1"/>
    <col min="14331" max="14578" width="8.85546875" style="1"/>
    <col min="14579" max="14579" width="21.42578125" style="1" customWidth="1"/>
    <col min="14580" max="14580" width="16.42578125" style="1" customWidth="1"/>
    <col min="14581" max="14581" width="18" style="1" customWidth="1"/>
    <col min="14582" max="14582" width="23.7109375" style="1" customWidth="1"/>
    <col min="14583" max="14583" width="26" style="1" customWidth="1"/>
    <col min="14584" max="14584" width="21.42578125" style="1" customWidth="1"/>
    <col min="14585" max="14585" width="20.85546875" style="1" customWidth="1"/>
    <col min="14586" max="14586" width="0" style="1" hidden="1" customWidth="1"/>
    <col min="14587" max="14834" width="8.85546875" style="1"/>
    <col min="14835" max="14835" width="21.42578125" style="1" customWidth="1"/>
    <col min="14836" max="14836" width="16.42578125" style="1" customWidth="1"/>
    <col min="14837" max="14837" width="18" style="1" customWidth="1"/>
    <col min="14838" max="14838" width="23.7109375" style="1" customWidth="1"/>
    <col min="14839" max="14839" width="26" style="1" customWidth="1"/>
    <col min="14840" max="14840" width="21.42578125" style="1" customWidth="1"/>
    <col min="14841" max="14841" width="20.85546875" style="1" customWidth="1"/>
    <col min="14842" max="14842" width="0" style="1" hidden="1" customWidth="1"/>
    <col min="14843" max="15090" width="8.85546875" style="1"/>
    <col min="15091" max="15091" width="21.42578125" style="1" customWidth="1"/>
    <col min="15092" max="15092" width="16.42578125" style="1" customWidth="1"/>
    <col min="15093" max="15093" width="18" style="1" customWidth="1"/>
    <col min="15094" max="15094" width="23.7109375" style="1" customWidth="1"/>
    <col min="15095" max="15095" width="26" style="1" customWidth="1"/>
    <col min="15096" max="15096" width="21.42578125" style="1" customWidth="1"/>
    <col min="15097" max="15097" width="20.85546875" style="1" customWidth="1"/>
    <col min="15098" max="15098" width="0" style="1" hidden="1" customWidth="1"/>
    <col min="15099" max="15346" width="8.85546875" style="1"/>
    <col min="15347" max="15347" width="21.42578125" style="1" customWidth="1"/>
    <col min="15348" max="15348" width="16.42578125" style="1" customWidth="1"/>
    <col min="15349" max="15349" width="18" style="1" customWidth="1"/>
    <col min="15350" max="15350" width="23.7109375" style="1" customWidth="1"/>
    <col min="15351" max="15351" width="26" style="1" customWidth="1"/>
    <col min="15352" max="15352" width="21.42578125" style="1" customWidth="1"/>
    <col min="15353" max="15353" width="20.85546875" style="1" customWidth="1"/>
    <col min="15354" max="15354" width="0" style="1" hidden="1" customWidth="1"/>
    <col min="15355" max="15602" width="8.85546875" style="1"/>
    <col min="15603" max="15603" width="21.42578125" style="1" customWidth="1"/>
    <col min="15604" max="15604" width="16.42578125" style="1" customWidth="1"/>
    <col min="15605" max="15605" width="18" style="1" customWidth="1"/>
    <col min="15606" max="15606" width="23.7109375" style="1" customWidth="1"/>
    <col min="15607" max="15607" width="26" style="1" customWidth="1"/>
    <col min="15608" max="15608" width="21.42578125" style="1" customWidth="1"/>
    <col min="15609" max="15609" width="20.85546875" style="1" customWidth="1"/>
    <col min="15610" max="15610" width="0" style="1" hidden="1" customWidth="1"/>
    <col min="15611" max="15858" width="8.85546875" style="1"/>
    <col min="15859" max="15859" width="21.42578125" style="1" customWidth="1"/>
    <col min="15860" max="15860" width="16.42578125" style="1" customWidth="1"/>
    <col min="15861" max="15861" width="18" style="1" customWidth="1"/>
    <col min="15862" max="15862" width="23.7109375" style="1" customWidth="1"/>
    <col min="15863" max="15863" width="26" style="1" customWidth="1"/>
    <col min="15864" max="15864" width="21.42578125" style="1" customWidth="1"/>
    <col min="15865" max="15865" width="20.85546875" style="1" customWidth="1"/>
    <col min="15866" max="15866" width="0" style="1" hidden="1" customWidth="1"/>
    <col min="15867" max="16114" width="8.85546875" style="1"/>
    <col min="16115" max="16115" width="21.42578125" style="1" customWidth="1"/>
    <col min="16116" max="16116" width="16.42578125" style="1" customWidth="1"/>
    <col min="16117" max="16117" width="18" style="1" customWidth="1"/>
    <col min="16118" max="16118" width="23.7109375" style="1" customWidth="1"/>
    <col min="16119" max="16119" width="26" style="1" customWidth="1"/>
    <col min="16120" max="16120" width="21.42578125" style="1" customWidth="1"/>
    <col min="16121" max="16121" width="20.85546875" style="1" customWidth="1"/>
    <col min="16122" max="16122" width="0" style="1" hidden="1" customWidth="1"/>
    <col min="16123" max="16383" width="8.85546875" style="1"/>
    <col min="16384" max="16384" width="9.140625" style="1" customWidth="1"/>
  </cols>
  <sheetData>
    <row r="1" spans="2:14" ht="9" customHeight="1"/>
    <row r="2" spans="2:14" ht="30" customHeight="1">
      <c r="B2" s="2" t="s">
        <v>0</v>
      </c>
      <c r="C2" s="3"/>
      <c r="D2" s="3"/>
      <c r="E2" s="3"/>
      <c r="F2" s="3"/>
      <c r="G2" s="3"/>
      <c r="H2" s="3"/>
      <c r="I2" s="3"/>
      <c r="J2" s="4"/>
    </row>
    <row r="3" spans="2:14" ht="30" customHeight="1">
      <c r="B3" s="82" t="s">
        <v>1</v>
      </c>
      <c r="C3" s="83"/>
      <c r="D3" s="83"/>
      <c r="E3" s="83"/>
      <c r="F3" s="83"/>
      <c r="G3" s="83"/>
      <c r="H3" s="83"/>
      <c r="I3" s="83"/>
      <c r="J3" s="84"/>
    </row>
    <row r="4" spans="2:14" ht="15" customHeight="1" thickBot="1">
      <c r="B4" s="5"/>
      <c r="C4" s="5"/>
      <c r="D4" s="5"/>
      <c r="E4" s="5"/>
      <c r="F4" s="5"/>
      <c r="G4" s="5"/>
      <c r="H4" s="5"/>
      <c r="I4" s="5"/>
      <c r="J4" s="5"/>
    </row>
    <row r="5" spans="2:14" ht="45" customHeight="1" thickBot="1">
      <c r="B5" s="85" t="s">
        <v>2</v>
      </c>
      <c r="C5" s="86"/>
      <c r="D5" s="87"/>
      <c r="E5" s="5"/>
      <c r="F5" s="82" t="s">
        <v>3</v>
      </c>
      <c r="G5" s="83"/>
      <c r="H5" s="83"/>
      <c r="I5" s="83"/>
      <c r="J5" s="84"/>
    </row>
    <row r="6" spans="2:14" ht="15.75" thickBot="1">
      <c r="B6" s="6" t="s">
        <v>4</v>
      </c>
      <c r="C6" s="7" t="s">
        <v>5</v>
      </c>
      <c r="D6" s="8" t="s">
        <v>6</v>
      </c>
      <c r="F6" s="8" t="s">
        <v>7</v>
      </c>
      <c r="G6" s="8" t="s">
        <v>8</v>
      </c>
      <c r="H6" s="8" t="s">
        <v>9</v>
      </c>
      <c r="I6" s="8" t="s">
        <v>10</v>
      </c>
      <c r="J6" s="8" t="s">
        <v>11</v>
      </c>
      <c r="K6" s="8" t="s">
        <v>12</v>
      </c>
      <c r="L6" s="8" t="s">
        <v>13</v>
      </c>
      <c r="M6" s="8" t="s">
        <v>14</v>
      </c>
      <c r="N6" s="8" t="s">
        <v>15</v>
      </c>
    </row>
    <row r="7" spans="2:14" s="14" customFormat="1" ht="30" customHeight="1">
      <c r="B7" s="9" t="s">
        <v>16</v>
      </c>
      <c r="C7" s="10" t="s">
        <v>17</v>
      </c>
      <c r="D7" s="11">
        <f>'[1]Cash Flow'!G72</f>
        <v>32.25</v>
      </c>
      <c r="E7" s="12"/>
      <c r="F7" s="11">
        <v>44.95</v>
      </c>
      <c r="G7" s="11">
        <v>35.049999999999997</v>
      </c>
      <c r="H7" s="11">
        <v>57.650000000000006</v>
      </c>
      <c r="I7" s="13">
        <v>25.350000000000005</v>
      </c>
      <c r="J7" s="13">
        <v>37.350000000000009</v>
      </c>
      <c r="K7" s="11">
        <v>41.45</v>
      </c>
      <c r="L7" s="13">
        <v>36.850000000000009</v>
      </c>
      <c r="M7" s="13">
        <v>55.150000000000006</v>
      </c>
      <c r="N7" s="13">
        <v>32.25</v>
      </c>
    </row>
    <row r="8" spans="2:14" ht="15.75" customHeight="1">
      <c r="B8" s="15" t="s">
        <v>18</v>
      </c>
      <c r="C8" s="16" t="s">
        <v>19</v>
      </c>
      <c r="D8" s="17">
        <f>[1]Inputs!$Q$10</f>
        <v>0</v>
      </c>
      <c r="E8" s="18"/>
      <c r="F8" s="17">
        <v>0</v>
      </c>
      <c r="G8" s="17">
        <v>0</v>
      </c>
      <c r="H8" s="17">
        <v>0</v>
      </c>
      <c r="I8" s="17">
        <v>0</v>
      </c>
      <c r="J8" s="17">
        <v>0</v>
      </c>
      <c r="K8" s="17">
        <v>0</v>
      </c>
      <c r="L8" s="17">
        <v>0</v>
      </c>
      <c r="M8" s="17">
        <v>0</v>
      </c>
      <c r="N8" s="17">
        <v>0</v>
      </c>
    </row>
    <row r="9" spans="2:14" ht="15.75" customHeight="1">
      <c r="B9" s="19" t="s">
        <v>20</v>
      </c>
      <c r="C9" s="20" t="s">
        <v>19</v>
      </c>
      <c r="D9" s="17">
        <f>[1]Inputs!$Q$9</f>
        <v>0</v>
      </c>
      <c r="E9" s="18"/>
      <c r="F9" s="17">
        <v>0</v>
      </c>
      <c r="G9" s="17">
        <v>0</v>
      </c>
      <c r="H9" s="17">
        <v>0</v>
      </c>
      <c r="I9" s="17">
        <v>0</v>
      </c>
      <c r="J9" s="17">
        <v>0</v>
      </c>
      <c r="K9" s="17">
        <v>0</v>
      </c>
      <c r="L9" s="17">
        <v>0</v>
      </c>
      <c r="M9" s="17">
        <v>0</v>
      </c>
      <c r="N9" s="17">
        <v>0</v>
      </c>
    </row>
    <row r="10" spans="2:14" ht="30">
      <c r="B10" s="21" t="s">
        <v>21</v>
      </c>
      <c r="C10" s="22"/>
      <c r="D10" s="23" t="str">
        <f>IF([1]Inputs!$G$57="Pass","Yes","No, see Inputs Worksheet")</f>
        <v>Yes</v>
      </c>
      <c r="F10" s="24" t="s">
        <v>22</v>
      </c>
      <c r="G10" s="24" t="s">
        <v>22</v>
      </c>
      <c r="H10" s="24" t="s">
        <v>22</v>
      </c>
      <c r="I10" s="24" t="s">
        <v>22</v>
      </c>
      <c r="J10" s="23" t="s">
        <v>22</v>
      </c>
      <c r="K10" s="25" t="s">
        <v>22</v>
      </c>
      <c r="L10" s="24" t="s">
        <v>22</v>
      </c>
      <c r="M10" s="24" t="s">
        <v>22</v>
      </c>
      <c r="N10" s="24" t="s">
        <v>22</v>
      </c>
    </row>
    <row r="11" spans="2:14" ht="30">
      <c r="B11" s="26" t="s">
        <v>23</v>
      </c>
      <c r="C11" s="27"/>
      <c r="D11" s="23" t="str">
        <f>IF([1]Inputs!$G$60="Pass","Yes","No, see Inputs Worksheet")</f>
        <v>Yes</v>
      </c>
      <c r="F11" s="24" t="s">
        <v>22</v>
      </c>
      <c r="G11" s="24" t="s">
        <v>22</v>
      </c>
      <c r="H11" s="24" t="s">
        <v>22</v>
      </c>
      <c r="I11" s="24" t="s">
        <v>22</v>
      </c>
      <c r="J11" s="23" t="s">
        <v>22</v>
      </c>
      <c r="K11" s="25" t="s">
        <v>22</v>
      </c>
      <c r="L11" s="24" t="s">
        <v>22</v>
      </c>
      <c r="M11" s="24" t="s">
        <v>22</v>
      </c>
      <c r="N11" s="24" t="s">
        <v>22</v>
      </c>
    </row>
    <row r="12" spans="2:14" ht="15.75" customHeight="1">
      <c r="B12" s="28" t="s">
        <v>24</v>
      </c>
      <c r="C12" s="29"/>
      <c r="D12" s="30"/>
      <c r="F12" s="30"/>
      <c r="G12" s="30"/>
      <c r="H12" s="30"/>
      <c r="I12" s="30"/>
      <c r="J12" s="30"/>
      <c r="K12" s="30"/>
      <c r="L12" s="30"/>
      <c r="M12" s="30"/>
      <c r="N12" s="30"/>
    </row>
    <row r="13" spans="2:14" ht="15.75" customHeight="1">
      <c r="B13" s="31"/>
      <c r="C13" s="16"/>
      <c r="D13" s="32"/>
      <c r="F13" s="32"/>
      <c r="G13" s="32"/>
      <c r="H13" s="32"/>
      <c r="I13" s="32"/>
      <c r="J13" s="32"/>
      <c r="K13" s="32"/>
      <c r="L13" s="32"/>
      <c r="M13" s="32"/>
      <c r="N13" s="32"/>
    </row>
    <row r="14" spans="2:14" s="14" customFormat="1" ht="30" customHeight="1">
      <c r="B14" s="33" t="s">
        <v>25</v>
      </c>
      <c r="C14" s="34" t="s">
        <v>17</v>
      </c>
      <c r="D14" s="35">
        <f>-PMT([1]Inputs!$G$62,[1]Inputs!$Q$8,NPV([1]Inputs!$G$62,'[1]Cash Flow'!G14:AJ14))</f>
        <v>32.250000000000021</v>
      </c>
      <c r="F14" s="35">
        <v>44.950000000000017</v>
      </c>
      <c r="G14" s="35">
        <v>35.050000000000011</v>
      </c>
      <c r="H14" s="35">
        <v>57.64999999999997</v>
      </c>
      <c r="I14" s="36">
        <v>25.350000000000026</v>
      </c>
      <c r="J14" s="36">
        <v>37.350000000000037</v>
      </c>
      <c r="K14" s="35">
        <v>41.450000000000031</v>
      </c>
      <c r="L14" s="36">
        <v>36.85</v>
      </c>
      <c r="M14" s="36">
        <v>55.150000000000034</v>
      </c>
      <c r="N14" s="36">
        <v>32.250000000000021</v>
      </c>
    </row>
    <row r="15" spans="2:14" s="37" customFormat="1">
      <c r="C15" s="38"/>
    </row>
    <row r="16" spans="2:14" s="37" customFormat="1" ht="15.75" customHeight="1">
      <c r="B16" s="39" t="s">
        <v>26</v>
      </c>
      <c r="C16" s="40"/>
      <c r="D16" s="41"/>
      <c r="E16" s="1"/>
      <c r="F16" s="41"/>
      <c r="G16" s="41"/>
      <c r="H16" s="41"/>
      <c r="I16" s="41"/>
      <c r="J16" s="41"/>
      <c r="K16" s="41"/>
      <c r="L16" s="41"/>
      <c r="M16" s="41"/>
      <c r="N16" s="41"/>
    </row>
    <row r="17" spans="2:14" ht="15">
      <c r="B17" s="15" t="s">
        <v>27</v>
      </c>
      <c r="C17" s="16"/>
      <c r="D17" s="42" t="str">
        <f>[1]Inputs!$G$5</f>
        <v>Photovoltaic</v>
      </c>
      <c r="E17" s="78"/>
      <c r="F17" s="43" t="s">
        <v>28</v>
      </c>
      <c r="G17" s="43" t="s">
        <v>28</v>
      </c>
      <c r="H17" s="43" t="s">
        <v>28</v>
      </c>
      <c r="I17" s="43" t="s">
        <v>28</v>
      </c>
      <c r="J17" s="43" t="s">
        <v>28</v>
      </c>
      <c r="K17" s="43" t="s">
        <v>28</v>
      </c>
      <c r="L17" s="43" t="s">
        <v>28</v>
      </c>
      <c r="M17" s="42" t="s">
        <v>28</v>
      </c>
      <c r="N17" s="42" t="s">
        <v>28</v>
      </c>
    </row>
    <row r="18" spans="2:14" ht="15">
      <c r="B18" s="15" t="s">
        <v>29</v>
      </c>
      <c r="C18" s="16" t="str">
        <f>[1]Inputs!F8</f>
        <v>kW dc</v>
      </c>
      <c r="D18" s="44">
        <f>[1]Inputs!G8</f>
        <v>8.8000000000000007</v>
      </c>
      <c r="E18" s="45"/>
      <c r="F18" s="46">
        <v>7.7</v>
      </c>
      <c r="G18" s="46">
        <v>7.7</v>
      </c>
      <c r="H18" s="46">
        <v>7.7</v>
      </c>
      <c r="I18" s="47">
        <v>8.8000000000000007</v>
      </c>
      <c r="J18" s="47">
        <v>8.8000000000000007</v>
      </c>
      <c r="K18" s="47">
        <v>8.8000000000000007</v>
      </c>
      <c r="L18" s="47">
        <v>8.8000000000000007</v>
      </c>
      <c r="M18" s="44">
        <v>8.8000000000000007</v>
      </c>
      <c r="N18" s="44">
        <v>8.8000000000000007</v>
      </c>
    </row>
    <row r="19" spans="2:14" ht="15">
      <c r="B19" s="15" t="s">
        <v>30</v>
      </c>
      <c r="C19" s="16">
        <f>[1]Inputs!$F$12</f>
        <v>0</v>
      </c>
      <c r="D19" s="48">
        <f>[1]Inputs!$G$12</f>
        <v>0.13300000000000001</v>
      </c>
      <c r="E19" s="49"/>
      <c r="F19" s="50">
        <v>0.13300000000000001</v>
      </c>
      <c r="G19" s="50">
        <v>0.13300000000000001</v>
      </c>
      <c r="H19" s="50">
        <v>0.13300000000000001</v>
      </c>
      <c r="I19" s="50">
        <v>0.13300000000000001</v>
      </c>
      <c r="J19" s="50">
        <v>0.13300000000000001</v>
      </c>
      <c r="K19" s="50">
        <v>0.13300000000000001</v>
      </c>
      <c r="L19" s="50">
        <v>0.13300000000000001</v>
      </c>
      <c r="M19" s="48">
        <v>0.13300000000000001</v>
      </c>
      <c r="N19" s="48">
        <v>0.13300000000000001</v>
      </c>
    </row>
    <row r="20" spans="2:14" ht="15">
      <c r="B20" s="15" t="s">
        <v>31</v>
      </c>
      <c r="C20" s="16" t="s">
        <v>32</v>
      </c>
      <c r="D20" s="44">
        <f>[1]Inputs!G13</f>
        <v>10252.704000000002</v>
      </c>
      <c r="E20" s="49"/>
      <c r="F20" s="44">
        <v>8971.116</v>
      </c>
      <c r="G20" s="44">
        <v>8971.116</v>
      </c>
      <c r="H20" s="44">
        <v>8971.116</v>
      </c>
      <c r="I20" s="44">
        <v>10252.704000000002</v>
      </c>
      <c r="J20" s="44">
        <v>10252.704000000002</v>
      </c>
      <c r="K20" s="44">
        <v>10252.704000000002</v>
      </c>
      <c r="L20" s="44">
        <v>10252.704000000002</v>
      </c>
      <c r="M20" s="44">
        <v>10252.704000000002</v>
      </c>
      <c r="N20" s="44">
        <v>10252.704000000002</v>
      </c>
    </row>
    <row r="21" spans="2:14" ht="15">
      <c r="B21" s="15" t="s">
        <v>33</v>
      </c>
      <c r="C21" s="16" t="s">
        <v>34</v>
      </c>
      <c r="D21" s="51">
        <f>[1]Inputs!G15</f>
        <v>25</v>
      </c>
      <c r="E21" s="49"/>
      <c r="F21" s="51">
        <v>25</v>
      </c>
      <c r="G21" s="51">
        <v>25</v>
      </c>
      <c r="H21" s="51">
        <v>25</v>
      </c>
      <c r="I21" s="51">
        <v>25</v>
      </c>
      <c r="J21" s="51">
        <v>25</v>
      </c>
      <c r="K21" s="51">
        <v>25</v>
      </c>
      <c r="L21" s="51">
        <v>25</v>
      </c>
      <c r="M21" s="51">
        <v>25</v>
      </c>
      <c r="N21" s="51">
        <v>25</v>
      </c>
    </row>
    <row r="22" spans="2:14" ht="15">
      <c r="B22" s="15" t="str">
        <f>[1]Inputs!$O$8</f>
        <v>Payment Duration for Cost-Based Tariff</v>
      </c>
      <c r="C22" s="16" t="s">
        <v>34</v>
      </c>
      <c r="D22" s="51">
        <f>[1]Inputs!$Q$8</f>
        <v>20</v>
      </c>
      <c r="E22" s="78"/>
      <c r="F22" s="51">
        <v>20</v>
      </c>
      <c r="G22" s="51">
        <v>20</v>
      </c>
      <c r="H22" s="51">
        <v>20</v>
      </c>
      <c r="I22" s="51">
        <v>20</v>
      </c>
      <c r="J22" s="51">
        <v>20</v>
      </c>
      <c r="K22" s="51">
        <v>20</v>
      </c>
      <c r="L22" s="51">
        <v>20</v>
      </c>
      <c r="M22" s="51">
        <v>20</v>
      </c>
      <c r="N22" s="51">
        <v>20</v>
      </c>
    </row>
    <row r="23" spans="2:14" ht="15">
      <c r="B23" s="15" t="s">
        <v>35</v>
      </c>
      <c r="C23" s="16" t="s">
        <v>19</v>
      </c>
      <c r="D23" s="52">
        <f>[1]Inputs!Q9</f>
        <v>0</v>
      </c>
      <c r="E23" s="78"/>
      <c r="F23" s="52">
        <v>0</v>
      </c>
      <c r="G23" s="52">
        <v>0</v>
      </c>
      <c r="H23" s="52">
        <v>0</v>
      </c>
      <c r="I23" s="52">
        <v>0</v>
      </c>
      <c r="J23" s="52">
        <v>0</v>
      </c>
      <c r="K23" s="52">
        <v>0</v>
      </c>
      <c r="L23" s="52">
        <v>0</v>
      </c>
      <c r="M23" s="52">
        <v>0</v>
      </c>
      <c r="N23" s="52">
        <v>0</v>
      </c>
    </row>
    <row r="24" spans="2:14" ht="15">
      <c r="B24" s="15"/>
      <c r="C24" s="16"/>
      <c r="D24" s="51"/>
      <c r="E24" s="78"/>
      <c r="F24" s="51"/>
      <c r="G24" s="51"/>
      <c r="H24" s="51"/>
      <c r="I24" s="51"/>
      <c r="J24" s="51"/>
      <c r="K24" s="51"/>
      <c r="L24" s="51"/>
      <c r="M24" s="51"/>
      <c r="N24" s="51"/>
    </row>
    <row r="25" spans="2:14" ht="15">
      <c r="B25" s="15" t="s">
        <v>36</v>
      </c>
      <c r="C25" s="16" t="s">
        <v>37</v>
      </c>
      <c r="D25" s="53">
        <f>[1]Inputs!$G26-[1]Inputs!G69</f>
        <v>33088</v>
      </c>
      <c r="E25" s="54"/>
      <c r="F25" s="55">
        <v>39864</v>
      </c>
      <c r="G25" s="55">
        <v>39864</v>
      </c>
      <c r="H25" s="55">
        <v>39864</v>
      </c>
      <c r="I25" s="55">
        <v>27456</v>
      </c>
      <c r="J25" s="55">
        <v>27456</v>
      </c>
      <c r="K25" s="55">
        <v>35552</v>
      </c>
      <c r="L25" s="55">
        <v>35552</v>
      </c>
      <c r="M25" s="55">
        <v>35552</v>
      </c>
      <c r="N25" s="55">
        <v>33088</v>
      </c>
    </row>
    <row r="26" spans="2:14" ht="15">
      <c r="B26" s="15" t="s">
        <v>36</v>
      </c>
      <c r="C26" s="38" t="s">
        <v>38</v>
      </c>
      <c r="D26" s="56">
        <v>4.53</v>
      </c>
      <c r="E26" s="57"/>
      <c r="F26" s="56">
        <v>4.53</v>
      </c>
      <c r="G26" s="56">
        <v>4.53</v>
      </c>
      <c r="H26" s="56">
        <v>4.53</v>
      </c>
      <c r="I26" s="56">
        <v>3.1199999999999997</v>
      </c>
      <c r="J26" s="58">
        <v>3.1199999999999997</v>
      </c>
      <c r="K26" s="58">
        <v>4.0399999999999991</v>
      </c>
      <c r="L26" s="56">
        <v>4.0399999999999991</v>
      </c>
      <c r="M26" s="56">
        <v>4.0399999999999991</v>
      </c>
      <c r="N26" s="56">
        <v>4.53</v>
      </c>
    </row>
    <row r="27" spans="2:14" ht="15">
      <c r="B27" s="15"/>
      <c r="C27" s="16"/>
      <c r="D27" s="51"/>
      <c r="E27" s="78"/>
      <c r="F27" s="51"/>
      <c r="G27" s="51"/>
      <c r="H27" s="51"/>
      <c r="I27" s="51"/>
      <c r="J27" s="51"/>
      <c r="K27" s="51"/>
      <c r="L27" s="51"/>
      <c r="M27" s="51"/>
      <c r="N27" s="51"/>
    </row>
    <row r="28" spans="2:14" ht="15">
      <c r="B28" s="15" t="s">
        <v>39</v>
      </c>
      <c r="C28" s="59" t="s">
        <v>40</v>
      </c>
      <c r="D28" s="60">
        <f>'[1]Cash Flow'!G37</f>
        <v>-4.634874858378824</v>
      </c>
      <c r="E28" s="78"/>
      <c r="F28" s="60">
        <v>-2.4890994609812203</v>
      </c>
      <c r="G28" s="60">
        <v>-2.4890994609812203</v>
      </c>
      <c r="H28" s="60">
        <v>-2.4890994609812203</v>
      </c>
      <c r="I28" s="60">
        <v>-2.4890994609812198</v>
      </c>
      <c r="J28" s="60">
        <v>-2.4890994609812198</v>
      </c>
      <c r="K28" s="60">
        <v>-2.4890994609812198</v>
      </c>
      <c r="L28" s="60">
        <v>-2.4890994609812198</v>
      </c>
      <c r="M28" s="60">
        <v>-2.4890994609812198</v>
      </c>
      <c r="N28" s="60">
        <v>-4.634874858378824</v>
      </c>
    </row>
    <row r="29" spans="2:14" ht="15">
      <c r="B29" s="15"/>
      <c r="C29" s="16"/>
      <c r="D29" s="51"/>
      <c r="E29" s="78"/>
      <c r="F29" s="51"/>
      <c r="G29" s="51"/>
      <c r="H29" s="51"/>
      <c r="I29" s="51"/>
      <c r="J29" s="51"/>
      <c r="K29" s="51"/>
      <c r="L29" s="51"/>
      <c r="M29" s="51"/>
      <c r="N29" s="51"/>
    </row>
    <row r="30" spans="2:14" ht="15">
      <c r="B30" s="15" t="str">
        <f>[1]Inputs!$E$61</f>
        <v>% Equity (% hard costs) (soft costs also equity funded)</v>
      </c>
      <c r="C30" s="38" t="s">
        <v>19</v>
      </c>
      <c r="D30" s="61">
        <f>[1]Inputs!$G61</f>
        <v>0.5</v>
      </c>
      <c r="E30" s="62"/>
      <c r="F30" s="63">
        <v>0.55000000000000004</v>
      </c>
      <c r="G30" s="63">
        <v>0.49</v>
      </c>
      <c r="H30" s="63">
        <v>0.51</v>
      </c>
      <c r="I30" s="64">
        <v>0.49</v>
      </c>
      <c r="J30" s="64">
        <v>0.42500000000000004</v>
      </c>
      <c r="K30" s="63">
        <v>0.6</v>
      </c>
      <c r="L30" s="63">
        <v>0.6</v>
      </c>
      <c r="M30" s="63">
        <v>0.6</v>
      </c>
      <c r="N30" s="63">
        <v>0.5</v>
      </c>
    </row>
    <row r="31" spans="2:14" ht="15">
      <c r="B31" s="15" t="str">
        <f>[1]Inputs!$E$62</f>
        <v>Target After-Tax Equity IRR</v>
      </c>
      <c r="C31" s="16" t="s">
        <v>19</v>
      </c>
      <c r="D31" s="65">
        <f>[1]Inputs!$G62</f>
        <v>0.16</v>
      </c>
      <c r="E31" s="62"/>
      <c r="F31" s="66">
        <v>0.15</v>
      </c>
      <c r="G31" s="66">
        <v>0.15</v>
      </c>
      <c r="H31" s="66">
        <v>0.12</v>
      </c>
      <c r="I31" s="66">
        <v>0.16639999999999999</v>
      </c>
      <c r="J31" s="66">
        <v>0.16639999999999999</v>
      </c>
      <c r="K31" s="66">
        <v>0.16639999999999999</v>
      </c>
      <c r="L31" s="66">
        <v>0.16639999999999999</v>
      </c>
      <c r="M31" s="66">
        <v>0.16639999999999999</v>
      </c>
      <c r="N31" s="66">
        <v>0.16</v>
      </c>
    </row>
    <row r="32" spans="2:14" ht="15">
      <c r="B32" s="15" t="str">
        <f>[1]Inputs!$E$51</f>
        <v>% Debt (% of hard costs) (mortgage-style amort.)</v>
      </c>
      <c r="C32" s="38" t="s">
        <v>19</v>
      </c>
      <c r="D32" s="61">
        <f>[1]Inputs!$G51</f>
        <v>0.5</v>
      </c>
      <c r="E32" s="62"/>
      <c r="F32" s="63">
        <v>0.45</v>
      </c>
      <c r="G32" s="63">
        <v>0.51</v>
      </c>
      <c r="H32" s="63">
        <v>0.49</v>
      </c>
      <c r="I32" s="64">
        <v>0.51</v>
      </c>
      <c r="J32" s="64">
        <v>0.57499999999999996</v>
      </c>
      <c r="K32" s="63">
        <v>0.4</v>
      </c>
      <c r="L32" s="63">
        <v>0.4</v>
      </c>
      <c r="M32" s="63">
        <v>0.4</v>
      </c>
      <c r="N32" s="63">
        <v>0.5</v>
      </c>
    </row>
    <row r="33" spans="2:15" ht="15">
      <c r="B33" s="15" t="s">
        <v>41</v>
      </c>
      <c r="C33" s="38" t="s">
        <v>34</v>
      </c>
      <c r="D33" s="51">
        <f>IF(D32&gt;0%,[1]Inputs!G52,"NA")</f>
        <v>15</v>
      </c>
      <c r="E33" s="62"/>
      <c r="F33" s="51">
        <v>10</v>
      </c>
      <c r="G33" s="51">
        <v>20</v>
      </c>
      <c r="H33" s="51">
        <v>10</v>
      </c>
      <c r="I33" s="51">
        <v>15</v>
      </c>
      <c r="J33" s="51">
        <v>15</v>
      </c>
      <c r="K33" s="51">
        <v>15</v>
      </c>
      <c r="L33" s="51">
        <v>15</v>
      </c>
      <c r="M33" s="51">
        <v>15</v>
      </c>
      <c r="N33" s="51">
        <v>15</v>
      </c>
    </row>
    <row r="34" spans="2:15" ht="15">
      <c r="B34" s="15" t="str">
        <f>[1]Inputs!$E$53</f>
        <v>Interest Rate on Term Debt</v>
      </c>
      <c r="C34" s="38" t="s">
        <v>19</v>
      </c>
      <c r="D34" s="65">
        <f>IF(D32&gt;0%,[1]Inputs!$G53,"NA")</f>
        <v>0.06</v>
      </c>
      <c r="E34" s="62"/>
      <c r="F34" s="65">
        <v>0.06</v>
      </c>
      <c r="G34" s="65">
        <v>0.06</v>
      </c>
      <c r="H34" s="65">
        <v>0.06</v>
      </c>
      <c r="I34" s="65">
        <v>0.06</v>
      </c>
      <c r="J34" s="65">
        <v>0.06</v>
      </c>
      <c r="K34" s="65">
        <v>0.06</v>
      </c>
      <c r="L34" s="65">
        <v>0.06</v>
      </c>
      <c r="M34" s="65">
        <v>0.06</v>
      </c>
      <c r="N34" s="65">
        <v>0.06</v>
      </c>
    </row>
    <row r="35" spans="2:15" ht="15">
      <c r="B35" s="15" t="str">
        <f>[1]Inputs!$E$73</f>
        <v>Is owner a taxable entity?</v>
      </c>
      <c r="C35" s="78"/>
      <c r="D35" s="61" t="str">
        <f>[1]Inputs!$G$73</f>
        <v>Yes</v>
      </c>
      <c r="E35" s="62"/>
      <c r="F35" s="61" t="s">
        <v>22</v>
      </c>
      <c r="G35" s="61" t="s">
        <v>22</v>
      </c>
      <c r="H35" s="61" t="s">
        <v>22</v>
      </c>
      <c r="I35" s="61" t="s">
        <v>22</v>
      </c>
      <c r="J35" s="61" t="s">
        <v>22</v>
      </c>
      <c r="K35" s="61" t="s">
        <v>22</v>
      </c>
      <c r="L35" s="61" t="s">
        <v>22</v>
      </c>
      <c r="M35" s="61" t="s">
        <v>22</v>
      </c>
      <c r="N35" s="61" t="s">
        <v>22</v>
      </c>
    </row>
    <row r="36" spans="2:15" ht="15">
      <c r="B36" s="15" t="s">
        <v>42</v>
      </c>
      <c r="C36" s="78"/>
      <c r="D36" s="61" t="str">
        <f>IF($D$35="Yes",[1]Inputs!G75,"NA")</f>
        <v>As Generated</v>
      </c>
      <c r="E36" s="62"/>
      <c r="F36" s="61" t="s">
        <v>43</v>
      </c>
      <c r="G36" s="61" t="s">
        <v>43</v>
      </c>
      <c r="H36" s="61" t="s">
        <v>43</v>
      </c>
      <c r="I36" s="61" t="s">
        <v>43</v>
      </c>
      <c r="J36" s="61" t="s">
        <v>43</v>
      </c>
      <c r="K36" s="63" t="s">
        <v>44</v>
      </c>
      <c r="L36" s="63" t="s">
        <v>43</v>
      </c>
      <c r="M36" s="61" t="s">
        <v>43</v>
      </c>
      <c r="N36" s="61" t="s">
        <v>43</v>
      </c>
    </row>
    <row r="37" spans="2:15" ht="15">
      <c r="B37" s="15" t="s">
        <v>45</v>
      </c>
      <c r="C37" s="78"/>
      <c r="D37" s="61" t="str">
        <f>IF($D$35="Yes",[1]Inputs!G77,"NA")</f>
        <v>As Generated</v>
      </c>
      <c r="E37" s="62"/>
      <c r="F37" s="61" t="s">
        <v>43</v>
      </c>
      <c r="G37" s="61" t="s">
        <v>43</v>
      </c>
      <c r="H37" s="61" t="s">
        <v>43</v>
      </c>
      <c r="I37" s="61" t="s">
        <v>43</v>
      </c>
      <c r="J37" s="61" t="s">
        <v>43</v>
      </c>
      <c r="K37" s="63" t="s">
        <v>44</v>
      </c>
      <c r="L37" s="63" t="s">
        <v>43</v>
      </c>
      <c r="M37" s="61" t="s">
        <v>43</v>
      </c>
      <c r="N37" s="61" t="s">
        <v>43</v>
      </c>
    </row>
    <row r="38" spans="2:15" ht="15">
      <c r="B38" s="67"/>
      <c r="C38" s="78"/>
      <c r="D38" s="61"/>
      <c r="E38" s="62"/>
      <c r="F38" s="61"/>
      <c r="G38" s="61"/>
      <c r="H38" s="61"/>
      <c r="I38" s="61"/>
      <c r="J38" s="61"/>
      <c r="K38" s="61"/>
      <c r="L38" s="61"/>
      <c r="M38" s="61"/>
      <c r="N38" s="61"/>
    </row>
    <row r="39" spans="2:15" ht="15">
      <c r="B39" s="15" t="s">
        <v>46</v>
      </c>
      <c r="C39" s="16"/>
      <c r="D39" s="53" t="str">
        <f>[1]Inputs!Q19</f>
        <v>Cost-Based</v>
      </c>
      <c r="E39" s="62"/>
      <c r="F39" s="53" t="s">
        <v>47</v>
      </c>
      <c r="G39" s="53" t="s">
        <v>47</v>
      </c>
      <c r="H39" s="53" t="s">
        <v>47</v>
      </c>
      <c r="I39" s="53" t="s">
        <v>47</v>
      </c>
      <c r="J39" s="53" t="s">
        <v>47</v>
      </c>
      <c r="K39" s="53" t="s">
        <v>47</v>
      </c>
      <c r="L39" s="53" t="s">
        <v>47</v>
      </c>
      <c r="M39" s="53" t="s">
        <v>47</v>
      </c>
      <c r="N39" s="53" t="s">
        <v>47</v>
      </c>
    </row>
    <row r="40" spans="2:15" ht="15">
      <c r="B40" s="15" t="s">
        <v>48</v>
      </c>
      <c r="C40" s="16"/>
      <c r="D40" s="53" t="str">
        <f>IF($D$39="Cost-Based",[1]Inputs!$Q$20,[1]Inputs!$Q$24)</f>
        <v>Cash Grant</v>
      </c>
      <c r="E40" s="62"/>
      <c r="F40" s="53" t="s">
        <v>49</v>
      </c>
      <c r="G40" s="53" t="s">
        <v>49</v>
      </c>
      <c r="H40" s="53" t="s">
        <v>49</v>
      </c>
      <c r="I40" s="53" t="s">
        <v>49</v>
      </c>
      <c r="J40" s="53" t="s">
        <v>49</v>
      </c>
      <c r="K40" s="53" t="s">
        <v>49</v>
      </c>
      <c r="L40" s="53" t="s">
        <v>49</v>
      </c>
      <c r="M40" s="53" t="s">
        <v>49</v>
      </c>
      <c r="N40" s="53" t="s">
        <v>49</v>
      </c>
    </row>
    <row r="41" spans="2:15" ht="15">
      <c r="B41" s="15"/>
      <c r="C41" s="16"/>
      <c r="D41" s="53"/>
      <c r="E41" s="62"/>
      <c r="F41" s="53"/>
      <c r="G41" s="53"/>
      <c r="H41" s="53"/>
      <c r="I41" s="53"/>
      <c r="J41" s="53"/>
      <c r="K41" s="53"/>
      <c r="L41" s="53"/>
      <c r="M41" s="53"/>
      <c r="N41" s="53"/>
    </row>
    <row r="42" spans="2:15" ht="15">
      <c r="B42" s="15" t="s">
        <v>50</v>
      </c>
      <c r="D42" s="51" t="str">
        <f>IF(AND([1]Inputs!$Q$29=0,[1]Inputs!$Q$45=0),"No","Yes")</f>
        <v>No</v>
      </c>
      <c r="E42" s="62"/>
      <c r="F42" s="51" t="s">
        <v>51</v>
      </c>
      <c r="G42" s="51" t="s">
        <v>51</v>
      </c>
      <c r="H42" s="51" t="s">
        <v>51</v>
      </c>
      <c r="I42" s="51" t="s">
        <v>51</v>
      </c>
      <c r="J42" s="51" t="s">
        <v>51</v>
      </c>
      <c r="K42" s="51" t="s">
        <v>51</v>
      </c>
      <c r="L42" s="51" t="s">
        <v>51</v>
      </c>
      <c r="M42" s="51" t="s">
        <v>51</v>
      </c>
      <c r="N42" s="51" t="s">
        <v>51</v>
      </c>
    </row>
    <row r="43" spans="2:15" ht="15">
      <c r="B43" s="31" t="s">
        <v>52</v>
      </c>
      <c r="C43" s="16" t="s">
        <v>37</v>
      </c>
      <c r="D43" s="68" t="str">
        <f>IF(D42="No","NA",[1]Inputs!G69)</f>
        <v>NA</v>
      </c>
      <c r="E43" s="62"/>
      <c r="F43" s="68" t="s">
        <v>53</v>
      </c>
      <c r="G43" s="68" t="s">
        <v>53</v>
      </c>
      <c r="H43" s="68" t="s">
        <v>53</v>
      </c>
      <c r="I43" s="68" t="s">
        <v>53</v>
      </c>
      <c r="J43" s="68" t="s">
        <v>53</v>
      </c>
      <c r="K43" s="68" t="s">
        <v>53</v>
      </c>
      <c r="L43" s="68" t="s">
        <v>53</v>
      </c>
      <c r="M43" s="68" t="s">
        <v>53</v>
      </c>
      <c r="N43" s="68" t="s">
        <v>53</v>
      </c>
    </row>
    <row r="44" spans="2:15" ht="15">
      <c r="B44" s="31"/>
      <c r="D44" s="51"/>
      <c r="E44" s="62"/>
      <c r="F44" s="51"/>
      <c r="G44" s="51"/>
      <c r="H44" s="51"/>
      <c r="I44" s="51"/>
      <c r="J44" s="51"/>
      <c r="K44" s="51"/>
      <c r="L44" s="51"/>
      <c r="M44" s="51"/>
      <c r="N44" s="51"/>
    </row>
    <row r="45" spans="2:15" ht="15">
      <c r="B45" s="69" t="s">
        <v>54</v>
      </c>
      <c r="C45" s="70"/>
      <c r="D45" s="71" t="str">
        <f>IF([1]Inputs!$G$73="No","NA",[1]Inputs!P70)</f>
        <v>No</v>
      </c>
      <c r="F45" s="71" t="s">
        <v>51</v>
      </c>
      <c r="G45" s="71" t="s">
        <v>53</v>
      </c>
      <c r="H45" s="71" t="s">
        <v>51</v>
      </c>
      <c r="I45" s="71" t="s">
        <v>51</v>
      </c>
      <c r="J45" s="71" t="s">
        <v>51</v>
      </c>
      <c r="K45" s="71" t="s">
        <v>51</v>
      </c>
      <c r="L45" s="71" t="s">
        <v>51</v>
      </c>
      <c r="M45" s="71" t="s">
        <v>51</v>
      </c>
      <c r="N45" s="71" t="s">
        <v>51</v>
      </c>
    </row>
    <row r="46" spans="2:15" s="72" customFormat="1" ht="15">
      <c r="B46" s="72" t="s">
        <v>55</v>
      </c>
      <c r="D46" s="72">
        <v>16554</v>
      </c>
      <c r="F46" s="72">
        <f>F30*F25</f>
        <v>21925.200000000001</v>
      </c>
      <c r="G46" s="72">
        <f t="shared" ref="G46:M46" si="0">G30*G25</f>
        <v>19533.36</v>
      </c>
      <c r="H46" s="72">
        <f t="shared" si="0"/>
        <v>20330.64</v>
      </c>
      <c r="I46" s="72">
        <f t="shared" si="0"/>
        <v>13453.44</v>
      </c>
      <c r="J46" s="72">
        <f t="shared" si="0"/>
        <v>11668.800000000001</v>
      </c>
      <c r="K46" s="72">
        <f t="shared" si="0"/>
        <v>21331.200000000001</v>
      </c>
      <c r="L46" s="72">
        <f t="shared" si="0"/>
        <v>21331.200000000001</v>
      </c>
      <c r="M46" s="72">
        <f t="shared" si="0"/>
        <v>21331.200000000001</v>
      </c>
      <c r="N46" s="72">
        <v>16544</v>
      </c>
    </row>
    <row r="47" spans="2:15" ht="51" customHeight="1">
      <c r="B47" s="73" t="s">
        <v>56</v>
      </c>
      <c r="C47" s="74"/>
      <c r="D47" s="75"/>
      <c r="F47" s="75"/>
      <c r="G47" s="75"/>
      <c r="H47" s="75"/>
      <c r="I47" s="75"/>
      <c r="J47" s="75"/>
      <c r="K47" s="75"/>
      <c r="L47" s="75" t="s">
        <v>57</v>
      </c>
      <c r="M47" s="75"/>
      <c r="N47" s="75"/>
      <c r="O47" s="75"/>
    </row>
    <row r="48" spans="2:15" ht="30" customHeight="1">
      <c r="B48" s="76"/>
      <c r="C48" s="76"/>
      <c r="D48" s="76"/>
      <c r="E48" s="76"/>
      <c r="F48" s="76"/>
      <c r="G48" s="76"/>
      <c r="H48" s="76"/>
      <c r="I48" s="76"/>
      <c r="J48" s="76"/>
    </row>
    <row r="49" spans="2:10" ht="18">
      <c r="B49" s="76"/>
      <c r="C49" s="76"/>
      <c r="D49" s="77"/>
      <c r="E49" s="76"/>
      <c r="F49" s="76"/>
      <c r="G49" s="76"/>
      <c r="H49" s="76"/>
      <c r="I49" s="76"/>
      <c r="J49" s="76"/>
    </row>
    <row r="50" spans="2:10">
      <c r="D50" s="88"/>
      <c r="E50" s="88"/>
      <c r="F50" s="88"/>
      <c r="G50" s="88"/>
      <c r="H50" s="88"/>
      <c r="I50" s="88"/>
    </row>
    <row r="51" spans="2:10" ht="15">
      <c r="C51" s="79"/>
      <c r="D51" s="80"/>
      <c r="E51" s="80"/>
      <c r="F51" s="80"/>
      <c r="G51" s="80"/>
      <c r="H51" s="80"/>
      <c r="I51" s="80"/>
      <c r="J51" s="80"/>
    </row>
    <row r="52" spans="2:10" ht="15">
      <c r="B52" s="89"/>
      <c r="C52" s="81"/>
    </row>
    <row r="53" spans="2:10" ht="15">
      <c r="B53" s="89"/>
      <c r="C53" s="81"/>
    </row>
    <row r="54" spans="2:10" ht="15">
      <c r="B54" s="89"/>
      <c r="C54" s="81"/>
    </row>
    <row r="55" spans="2:10" ht="15">
      <c r="B55" s="89"/>
      <c r="C55" s="81"/>
    </row>
    <row r="56" spans="2:10" ht="15">
      <c r="B56" s="89"/>
      <c r="C56" s="81"/>
    </row>
    <row r="60" spans="2:10" ht="15.75" customHeight="1"/>
  </sheetData>
  <protectedRanges>
    <protectedRange sqref="F6:N6" name="Scenario Names"/>
    <protectedRange sqref="D47 N7:N46 L7:M45 F7:I45 F47:O47" name="Scenario Comparison"/>
  </protectedRanges>
  <mergeCells count="5">
    <mergeCell ref="B3:J3"/>
    <mergeCell ref="B5:D5"/>
    <mergeCell ref="F5:J5"/>
    <mergeCell ref="D50:I50"/>
    <mergeCell ref="B52:B56"/>
  </mergeCells>
  <conditionalFormatting sqref="B10:C10">
    <cfRule type="expression" dxfId="4" priority="4">
      <formula>$D$10="Yes"</formula>
    </cfRule>
  </conditionalFormatting>
  <conditionalFormatting sqref="B11:C11">
    <cfRule type="expression" dxfId="3" priority="3">
      <formula>$D$11="Yes"</formula>
    </cfRule>
  </conditionalFormatting>
  <conditionalFormatting sqref="D10:D11">
    <cfRule type="expression" dxfId="2" priority="5">
      <formula>$D10="Yes"</formula>
    </cfRule>
  </conditionalFormatting>
  <conditionalFormatting sqref="K10:K11">
    <cfRule type="expression" dxfId="1" priority="2">
      <formula>$D10="Yes"</formula>
    </cfRule>
  </conditionalFormatting>
  <conditionalFormatting sqref="J10:J11">
    <cfRule type="expression" dxfId="0" priority="1">
      <formula>$D10="Yes"</formula>
    </cfRule>
  </conditionalFormatting>
  <pageMargins left="0.7" right="0.7" top="0.75" bottom="0.75" header="0.3" footer="0.3"/>
  <pageSetup orientation="portrait" horizontalDpi="4294967293" verticalDpi="36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499340-b9cf-4458-9368-33036c1b4dc9">
      <Terms xmlns="http://schemas.microsoft.com/office/infopath/2007/PartnerControls"/>
    </lcf76f155ced4ddcb4097134ff3c332f>
    <TaxCatchAll xmlns="a2187807-d16b-4f26-8c23-1ecdc31f3e2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CE5B1B55FDC6F46992CBD8D384DCF63" ma:contentTypeVersion="16" ma:contentTypeDescription="Create a new document." ma:contentTypeScope="" ma:versionID="aebafb3f838ff3b9f99d9c6cb98b21e0">
  <xsd:schema xmlns:xsd="http://www.w3.org/2001/XMLSchema" xmlns:xs="http://www.w3.org/2001/XMLSchema" xmlns:p="http://schemas.microsoft.com/office/2006/metadata/properties" xmlns:ns2="79499340-b9cf-4458-9368-33036c1b4dc9" xmlns:ns3="a2187807-d16b-4f26-8c23-1ecdc31f3e2b" targetNamespace="http://schemas.microsoft.com/office/2006/metadata/properties" ma:root="true" ma:fieldsID="93366984d2f0fce68fcb857e65d18dc1" ns2:_="" ns3:_="">
    <xsd:import namespace="79499340-b9cf-4458-9368-33036c1b4dc9"/>
    <xsd:import namespace="a2187807-d16b-4f26-8c23-1ecdc31f3e2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499340-b9cf-4458-9368-33036c1b4d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9f123c60-6d59-4beb-a46f-4c7d903a1f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2187807-d16b-4f26-8c23-1ecdc31f3e2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a686ed0-eff6-4cd6-a1d8-9b8107d23435}" ma:internalName="TaxCatchAll" ma:showField="CatchAllData" ma:web="a2187807-d16b-4f26-8c23-1ecdc31f3e2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33E474-6945-43A3-943D-FB686ACD5914}"/>
</file>

<file path=customXml/itemProps2.xml><?xml version="1.0" encoding="utf-8"?>
<ds:datastoreItem xmlns:ds="http://schemas.openxmlformats.org/officeDocument/2006/customXml" ds:itemID="{4A940E98-59E9-4427-BE29-6FD941E78A55}"/>
</file>

<file path=customXml/itemProps3.xml><?xml version="1.0" encoding="utf-8"?>
<ds:datastoreItem xmlns:ds="http://schemas.openxmlformats.org/officeDocument/2006/customXml" ds:itemID="{C9E6CE1A-821F-48E3-8BBC-98BECC66AB4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 Pepi</dc:creator>
  <cp:keywords/>
  <dc:description/>
  <cp:lastModifiedBy>Fletcher, Grace (ENE)</cp:lastModifiedBy>
  <cp:revision/>
  <dcterms:created xsi:type="dcterms:W3CDTF">2025-10-31T20:52:40Z</dcterms:created>
  <dcterms:modified xsi:type="dcterms:W3CDTF">2025-12-01T16:31:24Z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0x010100CCE5B1B55FDC6F46992CBD8D384DCF63</vt:lpwstr>
  </property>
  <property fmtid="{D5CDD505-2E9C-101B-9397-08002B2CF9AE}" pid="3" name="MediaServiceImageTags">
    <vt:lpwstr/>
  </property>
</Properties>
</file>